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4.xml" ContentType="application/vnd.openxmlformats-officedocument.drawingml.chartshapes+xml"/>
  <Override PartName="/xl/ink/ink1.xml" ContentType="application/inkml+xml"/>
  <Override PartName="/xl/ink/ink2.xml" ContentType="application/inkml+xml"/>
  <Override PartName="/xl/ink/ink3.xml" ContentType="application/inkml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futurebuilt2.sharepoint.com/sites/FBuilt/Delte dokumenter/04. Kriterier og verktøy/01_Kriterier 2.0/02 Sirkulære bygg/Versjon 3.1/Verktøy/"/>
    </mc:Choice>
  </mc:AlternateContent>
  <xr:revisionPtr revIDLastSave="0" documentId="8_{76C49A40-EF83-47A3-89C3-F6C792FFB2B1}" xr6:coauthVersionLast="47" xr6:coauthVersionMax="47" xr10:uidLastSave="{00000000-0000-0000-0000-000000000000}"/>
  <bookViews>
    <workbookView xWindow="43880" yWindow="820" windowWidth="35380" windowHeight="24580" xr2:uid="{183693C8-6482-41EA-AD3D-44183CA45996}"/>
  </bookViews>
  <sheets>
    <sheet name="Om verktøyet" sheetId="15" r:id="rId1"/>
    <sheet name="Hovedresultater" sheetId="13" r:id="rId2"/>
    <sheet name="Inndata - Bygning" sheetId="22" r:id="rId3"/>
    <sheet name="Inndata - Fyllmasse" sheetId="29" r:id="rId4"/>
    <sheet name="Bredde av tiltak" sheetId="30" r:id="rId5"/>
    <sheet name="Lister" sheetId="17" r:id="rId6"/>
    <sheet name="Eksempel" sheetId="32" r:id="rId7"/>
  </sheets>
  <definedNames>
    <definedName name="_21_Grunn_og__fundamenter">Lister!#REF!</definedName>
    <definedName name="_21_Grunn_og_fundamenter">Lister!#REF!</definedName>
    <definedName name="_22_Bæresystemer">Lister!#REF!</definedName>
    <definedName name="_23_Yttervegger">Lister!#REF!</definedName>
    <definedName name="_24_Innervegger">Lister!#REF!</definedName>
    <definedName name="_25_Dekker">Lister!#REF!</definedName>
    <definedName name="_26_Yttertak">Lister!#REF!</definedName>
    <definedName name="_27_Fast_inventar">Lister!#REF!</definedName>
    <definedName name="_28_Trapper__balkonger__m.m.">Lister!#REF!</definedName>
    <definedName name="_28_Trapper_balkonger_mm">#REF!</definedName>
    <definedName name="_xlnm._FilterDatabase" localSheetId="6" hidden="1">Eksempel!$G$8:$X$186</definedName>
    <definedName name="_xlnm._FilterDatabase" localSheetId="2" hidden="1">'Inndata - Bygning'!$G$8:$X$186</definedName>
    <definedName name="_Ref120280670" localSheetId="0">'Om verktøyet'!#REF!</definedName>
    <definedName name="Building_types">#REF!</definedName>
    <definedName name="Danmark">Lister!#REF!</definedName>
    <definedName name="Finest_split">#REF!</definedName>
    <definedName name="Norge">Lister!#REF!</definedName>
    <definedName name="SIRKindeks" localSheetId="4">'Bredde av tiltak'!$P$15</definedName>
    <definedName name="SIRKindeks">Hovedresultater!$X$27</definedName>
    <definedName name="Sverige">Lister!#REF!</definedName>
    <definedName name="TOTVEKT" localSheetId="6">Hovedresultater!#REF!</definedName>
    <definedName name="TOTVEKT" localSheetId="2">Hovedresultater!#REF!</definedName>
    <definedName name="TOTVEKT" comment="Total Byggevekt (kg)">#REF!</definedName>
    <definedName name="Year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32" l="1"/>
  <c r="M9" i="32"/>
  <c r="M10" i="32"/>
  <c r="M11" i="32"/>
  <c r="M12" i="32"/>
  <c r="M13" i="32"/>
  <c r="M14" i="32"/>
  <c r="M15" i="32"/>
  <c r="M16" i="32"/>
  <c r="M17" i="32"/>
  <c r="M18" i="32"/>
  <c r="M19" i="32"/>
  <c r="M20" i="32"/>
  <c r="M21" i="32"/>
  <c r="M22" i="32"/>
  <c r="M23" i="32"/>
  <c r="M24" i="32"/>
  <c r="M25" i="32"/>
  <c r="M26" i="32"/>
  <c r="M27" i="32"/>
  <c r="M28" i="32"/>
  <c r="M29" i="32"/>
  <c r="M30" i="32"/>
  <c r="M31" i="32"/>
  <c r="M32" i="32"/>
  <c r="M33" i="32"/>
  <c r="M34" i="32"/>
  <c r="M35" i="32"/>
  <c r="M36" i="32"/>
  <c r="M37" i="32"/>
  <c r="M38" i="32"/>
  <c r="M39" i="32"/>
  <c r="M40" i="32"/>
  <c r="M41" i="32"/>
  <c r="M42" i="32"/>
  <c r="M43" i="32"/>
  <c r="M44" i="32"/>
  <c r="M45" i="32"/>
  <c r="M46" i="32"/>
  <c r="M47" i="32"/>
  <c r="M48" i="32"/>
  <c r="M49" i="32"/>
  <c r="M50" i="32"/>
  <c r="M51" i="32"/>
  <c r="M52" i="32"/>
  <c r="M53" i="32"/>
  <c r="M54" i="32"/>
  <c r="M55" i="32"/>
  <c r="M56" i="32"/>
  <c r="M57" i="32"/>
  <c r="M58" i="32"/>
  <c r="M59" i="32"/>
  <c r="M60" i="32"/>
  <c r="M61" i="32"/>
  <c r="M62" i="32"/>
  <c r="M63" i="32"/>
  <c r="M64" i="32"/>
  <c r="M65" i="32"/>
  <c r="M66" i="32"/>
  <c r="M67" i="32"/>
  <c r="M68" i="32"/>
  <c r="M69" i="32"/>
  <c r="M70" i="32"/>
  <c r="M71" i="32"/>
  <c r="M72" i="32"/>
  <c r="M73" i="32"/>
  <c r="M74" i="32"/>
  <c r="M75" i="32"/>
  <c r="M76" i="32"/>
  <c r="M77" i="32"/>
  <c r="M78" i="32"/>
  <c r="M79" i="32"/>
  <c r="M80" i="32"/>
  <c r="M81" i="32"/>
  <c r="M82" i="32"/>
  <c r="M83" i="32"/>
  <c r="M84" i="32"/>
  <c r="M85" i="32"/>
  <c r="M86" i="32"/>
  <c r="M87" i="32"/>
  <c r="M88" i="32"/>
  <c r="M89" i="32"/>
  <c r="M90" i="32"/>
  <c r="M91" i="32"/>
  <c r="M92" i="32"/>
  <c r="M93" i="32"/>
  <c r="M94" i="32"/>
  <c r="M95" i="32"/>
  <c r="M96" i="32"/>
  <c r="M97" i="32"/>
  <c r="M98" i="32"/>
  <c r="M99" i="32"/>
  <c r="M100" i="32"/>
  <c r="M101" i="32"/>
  <c r="M102" i="32"/>
  <c r="M103" i="32"/>
  <c r="M104" i="32"/>
  <c r="M105" i="32"/>
  <c r="M106" i="32"/>
  <c r="M107" i="32"/>
  <c r="M108" i="32"/>
  <c r="M109" i="32"/>
  <c r="M110" i="32"/>
  <c r="M111" i="32"/>
  <c r="M112" i="32"/>
  <c r="M113" i="32"/>
  <c r="M114" i="32"/>
  <c r="M115" i="32"/>
  <c r="M116" i="32"/>
  <c r="M117" i="32"/>
  <c r="M118" i="32"/>
  <c r="M119" i="32"/>
  <c r="M120" i="32"/>
  <c r="M121" i="32"/>
  <c r="M122" i="32"/>
  <c r="M123" i="32"/>
  <c r="M124" i="32"/>
  <c r="M125" i="32"/>
  <c r="M126" i="32"/>
  <c r="M127" i="32"/>
  <c r="M128" i="32"/>
  <c r="M129" i="32"/>
  <c r="M130" i="32"/>
  <c r="M131" i="32"/>
  <c r="M132" i="32"/>
  <c r="M133" i="32"/>
  <c r="M134" i="32"/>
  <c r="M135" i="32"/>
  <c r="M136" i="32"/>
  <c r="M137" i="32"/>
  <c r="M138" i="32"/>
  <c r="M139" i="32"/>
  <c r="M140" i="32"/>
  <c r="M141" i="32"/>
  <c r="M142" i="32"/>
  <c r="M143" i="32"/>
  <c r="M144" i="32"/>
  <c r="M145" i="32"/>
  <c r="M146" i="32"/>
  <c r="M147" i="32"/>
  <c r="M148" i="32"/>
  <c r="M149" i="32"/>
  <c r="M150" i="32"/>
  <c r="M151" i="32"/>
  <c r="M152" i="32"/>
  <c r="M153" i="32"/>
  <c r="M154" i="32"/>
  <c r="M155" i="32"/>
  <c r="M156" i="32"/>
  <c r="M157" i="32"/>
  <c r="M158" i="32"/>
  <c r="M159" i="32"/>
  <c r="M160" i="32"/>
  <c r="M161" i="32"/>
  <c r="M162" i="32"/>
  <c r="M163" i="32"/>
  <c r="M164" i="32"/>
  <c r="M165" i="32"/>
  <c r="M166" i="32"/>
  <c r="M167" i="32"/>
  <c r="M168" i="32"/>
  <c r="M169" i="32"/>
  <c r="M170" i="32"/>
  <c r="M171" i="32"/>
  <c r="M172" i="32"/>
  <c r="M173" i="32"/>
  <c r="M174" i="32"/>
  <c r="M8" i="22"/>
  <c r="L8" i="32"/>
  <c r="L9" i="32"/>
  <c r="L10" i="32"/>
  <c r="L11" i="32"/>
  <c r="L12" i="32"/>
  <c r="L13" i="32"/>
  <c r="L14" i="32"/>
  <c r="L15" i="32"/>
  <c r="L16" i="32"/>
  <c r="L17" i="32"/>
  <c r="L18" i="32"/>
  <c r="L19" i="32"/>
  <c r="L20" i="32"/>
  <c r="L21" i="32"/>
  <c r="L22" i="32"/>
  <c r="L23" i="32"/>
  <c r="L24" i="32"/>
  <c r="L25" i="32"/>
  <c r="L26" i="32"/>
  <c r="L27" i="32"/>
  <c r="L28" i="32"/>
  <c r="L29" i="32"/>
  <c r="L30" i="32"/>
  <c r="L31" i="32"/>
  <c r="L32" i="32"/>
  <c r="L33" i="32"/>
  <c r="L34" i="32"/>
  <c r="L35" i="32"/>
  <c r="L36" i="32"/>
  <c r="L37" i="32"/>
  <c r="L38" i="32"/>
  <c r="L39" i="32"/>
  <c r="L40" i="32"/>
  <c r="L41" i="32"/>
  <c r="L42" i="32"/>
  <c r="L43" i="32"/>
  <c r="L44" i="32"/>
  <c r="L45" i="32"/>
  <c r="L46" i="32"/>
  <c r="L47" i="32"/>
  <c r="L48" i="32"/>
  <c r="L49" i="32"/>
  <c r="L50" i="32"/>
  <c r="L51" i="32"/>
  <c r="L52" i="32"/>
  <c r="L53" i="32"/>
  <c r="L54" i="32"/>
  <c r="L55" i="32"/>
  <c r="L56" i="32"/>
  <c r="L57" i="32"/>
  <c r="L58" i="32"/>
  <c r="L59" i="32"/>
  <c r="L60" i="32"/>
  <c r="L61" i="32"/>
  <c r="L62" i="32"/>
  <c r="L63" i="32"/>
  <c r="L64" i="32"/>
  <c r="L65" i="32"/>
  <c r="L66" i="32"/>
  <c r="L67" i="32"/>
  <c r="L68" i="32"/>
  <c r="L69" i="32"/>
  <c r="L70" i="32"/>
  <c r="L71" i="32"/>
  <c r="L72" i="32"/>
  <c r="L73" i="32"/>
  <c r="L74" i="32"/>
  <c r="L75" i="32"/>
  <c r="L76" i="32"/>
  <c r="L77" i="32"/>
  <c r="L78" i="32"/>
  <c r="L79" i="32"/>
  <c r="L80" i="32"/>
  <c r="L81" i="32"/>
  <c r="L82" i="32"/>
  <c r="L83" i="32"/>
  <c r="L84" i="32"/>
  <c r="L85" i="32"/>
  <c r="L86" i="32"/>
  <c r="L87" i="32"/>
  <c r="L88" i="32"/>
  <c r="L89" i="32"/>
  <c r="L90" i="32"/>
  <c r="L91" i="32"/>
  <c r="L92" i="32"/>
  <c r="L93" i="32"/>
  <c r="L94" i="32"/>
  <c r="L95" i="32"/>
  <c r="L96" i="32"/>
  <c r="L97" i="32"/>
  <c r="L98" i="32"/>
  <c r="L99" i="32"/>
  <c r="L100" i="32"/>
  <c r="L101" i="32"/>
  <c r="L102" i="32"/>
  <c r="L103" i="32"/>
  <c r="L104" i="32"/>
  <c r="Z104" i="32" s="1"/>
  <c r="L105" i="32"/>
  <c r="L106" i="32"/>
  <c r="Z106" i="32" s="1"/>
  <c r="L107" i="32"/>
  <c r="L108" i="32"/>
  <c r="L109" i="32"/>
  <c r="L110" i="32"/>
  <c r="L111" i="32"/>
  <c r="L112" i="32"/>
  <c r="Z112" i="32" s="1"/>
  <c r="L113" i="32"/>
  <c r="L114" i="32"/>
  <c r="Y114" i="32" s="1"/>
  <c r="L115" i="32"/>
  <c r="L116" i="32"/>
  <c r="L117" i="32"/>
  <c r="L118" i="32"/>
  <c r="L119" i="32"/>
  <c r="L120" i="32"/>
  <c r="Z120" i="32" s="1"/>
  <c r="L121" i="32"/>
  <c r="L122" i="32"/>
  <c r="Y122" i="32" s="1"/>
  <c r="L123" i="32"/>
  <c r="L124" i="32"/>
  <c r="L125" i="32"/>
  <c r="L126" i="32"/>
  <c r="L127" i="32"/>
  <c r="Y127" i="32" s="1"/>
  <c r="L128" i="32"/>
  <c r="Z128" i="32" s="1"/>
  <c r="L129" i="32"/>
  <c r="L130" i="32"/>
  <c r="Z130" i="32" s="1"/>
  <c r="L131" i="32"/>
  <c r="L132" i="32"/>
  <c r="L133" i="32"/>
  <c r="L134" i="32"/>
  <c r="L135" i="32"/>
  <c r="Z135" i="32" s="1"/>
  <c r="L136" i="32"/>
  <c r="Z136" i="32" s="1"/>
  <c r="L137" i="32"/>
  <c r="L138" i="32"/>
  <c r="Z138" i="32" s="1"/>
  <c r="L139" i="32"/>
  <c r="L140" i="32"/>
  <c r="L141" i="32"/>
  <c r="L142" i="32"/>
  <c r="L143" i="32"/>
  <c r="Z143" i="32" s="1"/>
  <c r="L144" i="32"/>
  <c r="Z144" i="32" s="1"/>
  <c r="L145" i="32"/>
  <c r="L146" i="32"/>
  <c r="Y146" i="32" s="1"/>
  <c r="L147" i="32"/>
  <c r="L148" i="32"/>
  <c r="L149" i="32"/>
  <c r="L150" i="32"/>
  <c r="L151" i="32"/>
  <c r="Z151" i="32" s="1"/>
  <c r="L152" i="32"/>
  <c r="Z152" i="32" s="1"/>
  <c r="L153" i="32"/>
  <c r="L154" i="32"/>
  <c r="Z154" i="32" s="1"/>
  <c r="L155" i="32"/>
  <c r="L156" i="32"/>
  <c r="L157" i="32"/>
  <c r="L158" i="32"/>
  <c r="L159" i="32"/>
  <c r="Y159" i="32" s="1"/>
  <c r="L160" i="32"/>
  <c r="Z160" i="32" s="1"/>
  <c r="L161" i="32"/>
  <c r="Y161" i="32" s="1"/>
  <c r="L162" i="32"/>
  <c r="Z162" i="32" s="1"/>
  <c r="L163" i="32"/>
  <c r="L164" i="32"/>
  <c r="L165" i="32"/>
  <c r="L166" i="32"/>
  <c r="L167" i="32"/>
  <c r="Z167" i="32" s="1"/>
  <c r="L168" i="32"/>
  <c r="Z168" i="32" s="1"/>
  <c r="L169" i="32"/>
  <c r="Y169" i="32" s="1"/>
  <c r="L170" i="32"/>
  <c r="Y170" i="32" s="1"/>
  <c r="L171" i="32"/>
  <c r="Z171" i="32" s="1"/>
  <c r="L172" i="32"/>
  <c r="L173" i="32"/>
  <c r="L174" i="32"/>
  <c r="Z174" i="32" s="1"/>
  <c r="L8" i="22"/>
  <c r="M9" i="22"/>
  <c r="M10" i="22"/>
  <c r="M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7" i="22"/>
  <c r="M28" i="22"/>
  <c r="M29" i="22"/>
  <c r="M30" i="22"/>
  <c r="M31" i="22"/>
  <c r="M32" i="22"/>
  <c r="M33" i="22"/>
  <c r="M34" i="22"/>
  <c r="M35" i="22"/>
  <c r="M36" i="22"/>
  <c r="M37" i="22"/>
  <c r="M38" i="22"/>
  <c r="M39" i="22"/>
  <c r="M40" i="22"/>
  <c r="M41" i="22"/>
  <c r="M42" i="22"/>
  <c r="M43" i="22"/>
  <c r="M44" i="22"/>
  <c r="M45" i="22"/>
  <c r="M46" i="22"/>
  <c r="M47" i="22"/>
  <c r="M48" i="22"/>
  <c r="M49" i="22"/>
  <c r="M50" i="22"/>
  <c r="M51" i="22"/>
  <c r="M52" i="22"/>
  <c r="M53" i="22"/>
  <c r="M54" i="22"/>
  <c r="M55" i="22"/>
  <c r="M56" i="22"/>
  <c r="M57" i="22"/>
  <c r="M58" i="22"/>
  <c r="M59" i="22"/>
  <c r="M60" i="22"/>
  <c r="M61" i="22"/>
  <c r="M62" i="22"/>
  <c r="M63" i="22"/>
  <c r="M64" i="22"/>
  <c r="M65" i="22"/>
  <c r="M66" i="22"/>
  <c r="M67" i="22"/>
  <c r="M68" i="22"/>
  <c r="M69" i="22"/>
  <c r="M70" i="22"/>
  <c r="M71" i="22"/>
  <c r="M72" i="22"/>
  <c r="M73" i="22"/>
  <c r="M74" i="22"/>
  <c r="M75" i="22"/>
  <c r="M76" i="22"/>
  <c r="M77" i="22"/>
  <c r="M78" i="22"/>
  <c r="M79" i="22"/>
  <c r="M80" i="22"/>
  <c r="M81" i="22"/>
  <c r="M82" i="22"/>
  <c r="M83" i="22"/>
  <c r="M84" i="22"/>
  <c r="M85" i="22"/>
  <c r="M86" i="22"/>
  <c r="M87" i="22"/>
  <c r="M88" i="22"/>
  <c r="M89" i="22"/>
  <c r="M90" i="22"/>
  <c r="M91" i="22"/>
  <c r="M92" i="22"/>
  <c r="M93" i="22"/>
  <c r="M94" i="22"/>
  <c r="M95" i="22"/>
  <c r="M96" i="22"/>
  <c r="M97" i="22"/>
  <c r="M98" i="22"/>
  <c r="M99" i="22"/>
  <c r="M100" i="22"/>
  <c r="M101" i="22"/>
  <c r="M102" i="22"/>
  <c r="M103" i="22"/>
  <c r="M104" i="22"/>
  <c r="M105" i="22"/>
  <c r="M106" i="22"/>
  <c r="M107" i="22"/>
  <c r="M108" i="22"/>
  <c r="M109" i="22"/>
  <c r="M110" i="22"/>
  <c r="M111" i="22"/>
  <c r="M112" i="22"/>
  <c r="M113" i="22"/>
  <c r="M114" i="22"/>
  <c r="M115" i="22"/>
  <c r="M116" i="22"/>
  <c r="M117" i="22"/>
  <c r="M118" i="22"/>
  <c r="M119" i="22"/>
  <c r="M120" i="22"/>
  <c r="M121" i="22"/>
  <c r="M122" i="22"/>
  <c r="M123" i="22"/>
  <c r="M124" i="22"/>
  <c r="M125" i="22"/>
  <c r="M126" i="22"/>
  <c r="M127" i="22"/>
  <c r="M128" i="22"/>
  <c r="M129" i="22"/>
  <c r="M130" i="22"/>
  <c r="M131" i="22"/>
  <c r="M132" i="22"/>
  <c r="M133" i="22"/>
  <c r="M134" i="22"/>
  <c r="M135" i="22"/>
  <c r="M136" i="22"/>
  <c r="M137" i="22"/>
  <c r="M138" i="22"/>
  <c r="M139" i="22"/>
  <c r="M140" i="22"/>
  <c r="M141" i="22"/>
  <c r="M142" i="22"/>
  <c r="M143" i="22"/>
  <c r="M144" i="22"/>
  <c r="M145" i="22"/>
  <c r="M146" i="22"/>
  <c r="M147" i="22"/>
  <c r="M148" i="22"/>
  <c r="M149" i="22"/>
  <c r="M150" i="22"/>
  <c r="M151" i="22"/>
  <c r="M152" i="22"/>
  <c r="M153" i="22"/>
  <c r="M154" i="22"/>
  <c r="M155" i="22"/>
  <c r="M156" i="22"/>
  <c r="M157" i="22"/>
  <c r="M158" i="22"/>
  <c r="M159" i="22"/>
  <c r="M160" i="22"/>
  <c r="M161" i="22"/>
  <c r="M162" i="22"/>
  <c r="M163" i="22"/>
  <c r="M164" i="22"/>
  <c r="M165" i="22"/>
  <c r="M166" i="22"/>
  <c r="M167" i="22"/>
  <c r="M168" i="22"/>
  <c r="M169" i="22"/>
  <c r="M170" i="22"/>
  <c r="M171" i="22"/>
  <c r="M172" i="22"/>
  <c r="M173" i="22"/>
  <c r="M174" i="22"/>
  <c r="L9" i="22"/>
  <c r="L10" i="22"/>
  <c r="L11" i="22"/>
  <c r="L12" i="22"/>
  <c r="L13" i="22"/>
  <c r="L14" i="22"/>
  <c r="L15" i="22"/>
  <c r="L16" i="22"/>
  <c r="L17" i="22"/>
  <c r="L18" i="22"/>
  <c r="L19" i="22"/>
  <c r="L20" i="22"/>
  <c r="L21" i="22"/>
  <c r="L22" i="22"/>
  <c r="L23" i="22"/>
  <c r="L24" i="22"/>
  <c r="L25" i="22"/>
  <c r="L26" i="22"/>
  <c r="L27" i="22"/>
  <c r="L28" i="22"/>
  <c r="L29" i="22"/>
  <c r="L30" i="22"/>
  <c r="L31" i="22"/>
  <c r="L32" i="22"/>
  <c r="L33" i="22"/>
  <c r="L34" i="22"/>
  <c r="L35" i="22"/>
  <c r="L36" i="22"/>
  <c r="L37" i="22"/>
  <c r="L38" i="22"/>
  <c r="L39" i="22"/>
  <c r="L40" i="22"/>
  <c r="L41" i="22"/>
  <c r="L42" i="22"/>
  <c r="L43" i="22"/>
  <c r="L44" i="22"/>
  <c r="L45" i="22"/>
  <c r="L46" i="22"/>
  <c r="L47" i="22"/>
  <c r="L48" i="22"/>
  <c r="L49" i="22"/>
  <c r="L50" i="22"/>
  <c r="L51" i="22"/>
  <c r="L52" i="22"/>
  <c r="L53" i="22"/>
  <c r="L54" i="22"/>
  <c r="L55" i="22"/>
  <c r="L56" i="22"/>
  <c r="L57" i="22"/>
  <c r="L58" i="22"/>
  <c r="L59" i="22"/>
  <c r="L60" i="22"/>
  <c r="L61" i="22"/>
  <c r="L62" i="22"/>
  <c r="L63" i="22"/>
  <c r="L64" i="22"/>
  <c r="L65" i="22"/>
  <c r="L66" i="22"/>
  <c r="L67" i="22"/>
  <c r="L68" i="22"/>
  <c r="L69" i="22"/>
  <c r="L70" i="22"/>
  <c r="L71" i="22"/>
  <c r="L72" i="22"/>
  <c r="L73" i="22"/>
  <c r="L74" i="22"/>
  <c r="L75" i="22"/>
  <c r="L76" i="22"/>
  <c r="L77" i="22"/>
  <c r="L78" i="22"/>
  <c r="L79" i="22"/>
  <c r="L80" i="22"/>
  <c r="L81" i="22"/>
  <c r="L82" i="22"/>
  <c r="L83" i="22"/>
  <c r="L84" i="22"/>
  <c r="L85" i="22"/>
  <c r="L86" i="22"/>
  <c r="L87" i="22"/>
  <c r="L88" i="22"/>
  <c r="L89" i="22"/>
  <c r="L90" i="22"/>
  <c r="L91" i="22"/>
  <c r="L92" i="22"/>
  <c r="L93" i="22"/>
  <c r="L94" i="22"/>
  <c r="L95" i="22"/>
  <c r="L96" i="22"/>
  <c r="Y96" i="22" s="1"/>
  <c r="L97" i="22"/>
  <c r="L98" i="22"/>
  <c r="L99" i="22"/>
  <c r="L100" i="22"/>
  <c r="L101" i="22"/>
  <c r="L102" i="22"/>
  <c r="L103" i="22"/>
  <c r="L104" i="22"/>
  <c r="Y104" i="22" s="1"/>
  <c r="L105" i="22"/>
  <c r="L106" i="22"/>
  <c r="L107" i="22"/>
  <c r="L108" i="22"/>
  <c r="L109" i="22"/>
  <c r="L110" i="22"/>
  <c r="L111" i="22"/>
  <c r="L112" i="22"/>
  <c r="Y112" i="22" s="1"/>
  <c r="L113" i="22"/>
  <c r="Y113" i="22" s="1"/>
  <c r="L114" i="22"/>
  <c r="L115" i="22"/>
  <c r="L116" i="22"/>
  <c r="L117" i="22"/>
  <c r="L118" i="22"/>
  <c r="L119" i="22"/>
  <c r="L120" i="22"/>
  <c r="Y120" i="22" s="1"/>
  <c r="L121" i="22"/>
  <c r="Y121" i="22" s="1"/>
  <c r="L122" i="22"/>
  <c r="L123" i="22"/>
  <c r="L124" i="22"/>
  <c r="L125" i="22"/>
  <c r="L126" i="22"/>
  <c r="L127" i="22"/>
  <c r="L128" i="22"/>
  <c r="Y128" i="22" s="1"/>
  <c r="L129" i="22"/>
  <c r="Y129" i="22" s="1"/>
  <c r="L130" i="22"/>
  <c r="L131" i="22"/>
  <c r="L132" i="22"/>
  <c r="L133" i="22"/>
  <c r="L134" i="22"/>
  <c r="L135" i="22"/>
  <c r="L136" i="22"/>
  <c r="Y136" i="22" s="1"/>
  <c r="L137" i="22"/>
  <c r="Y137" i="22" s="1"/>
  <c r="L138" i="22"/>
  <c r="Y138" i="22" s="1"/>
  <c r="L139" i="22"/>
  <c r="L140" i="22"/>
  <c r="L141" i="22"/>
  <c r="L142" i="22"/>
  <c r="L143" i="22"/>
  <c r="L144" i="22"/>
  <c r="Y144" i="22" s="1"/>
  <c r="L145" i="22"/>
  <c r="Y145" i="22" s="1"/>
  <c r="L146" i="22"/>
  <c r="Z146" i="22" s="1"/>
  <c r="L147" i="22"/>
  <c r="L148" i="22"/>
  <c r="L149" i="22"/>
  <c r="L150" i="22"/>
  <c r="L151" i="22"/>
  <c r="L152" i="22"/>
  <c r="Y152" i="22" s="1"/>
  <c r="L153" i="22"/>
  <c r="L154" i="22"/>
  <c r="L155" i="22"/>
  <c r="L156" i="22"/>
  <c r="L157" i="22"/>
  <c r="L158" i="22"/>
  <c r="L159" i="22"/>
  <c r="L160" i="22"/>
  <c r="L161" i="22"/>
  <c r="L162" i="22"/>
  <c r="L163" i="22"/>
  <c r="L164" i="22"/>
  <c r="L165" i="22"/>
  <c r="L166" i="22"/>
  <c r="L167" i="22"/>
  <c r="L168" i="22"/>
  <c r="L169" i="22"/>
  <c r="L170" i="22"/>
  <c r="L171" i="22"/>
  <c r="L172" i="22"/>
  <c r="L173" i="22"/>
  <c r="L174" i="22"/>
  <c r="M45" i="17"/>
  <c r="X174" i="32"/>
  <c r="V174" i="32"/>
  <c r="U174" i="32"/>
  <c r="T174" i="32"/>
  <c r="S174" i="32"/>
  <c r="R174" i="32"/>
  <c r="Q174" i="32"/>
  <c r="X173" i="32"/>
  <c r="V173" i="32"/>
  <c r="U173" i="32"/>
  <c r="T173" i="32"/>
  <c r="S173" i="32"/>
  <c r="R173" i="32"/>
  <c r="Q173" i="32"/>
  <c r="Z173" i="32"/>
  <c r="X172" i="32"/>
  <c r="V172" i="32"/>
  <c r="U172" i="32"/>
  <c r="T172" i="32"/>
  <c r="S172" i="32"/>
  <c r="R172" i="32"/>
  <c r="Q172" i="32"/>
  <c r="Z172" i="32"/>
  <c r="X171" i="32"/>
  <c r="V171" i="32"/>
  <c r="U171" i="32"/>
  <c r="T171" i="32"/>
  <c r="S171" i="32"/>
  <c r="R171" i="32"/>
  <c r="Q171" i="32"/>
  <c r="X170" i="32"/>
  <c r="V170" i="32"/>
  <c r="U170" i="32"/>
  <c r="T170" i="32"/>
  <c r="S170" i="32"/>
  <c r="R170" i="32"/>
  <c r="Q170" i="32"/>
  <c r="Z169" i="32"/>
  <c r="X169" i="32"/>
  <c r="V169" i="32"/>
  <c r="U169" i="32"/>
  <c r="T169" i="32"/>
  <c r="S169" i="32"/>
  <c r="R169" i="32"/>
  <c r="Q169" i="32"/>
  <c r="X168" i="32"/>
  <c r="V168" i="32"/>
  <c r="U168" i="32"/>
  <c r="T168" i="32"/>
  <c r="S168" i="32"/>
  <c r="R168" i="32"/>
  <c r="Q168" i="32"/>
  <c r="X167" i="32"/>
  <c r="V167" i="32"/>
  <c r="U167" i="32"/>
  <c r="T167" i="32"/>
  <c r="S167" i="32"/>
  <c r="R167" i="32"/>
  <c r="Q167" i="32"/>
  <c r="X166" i="32"/>
  <c r="V166" i="32"/>
  <c r="U166" i="32"/>
  <c r="T166" i="32"/>
  <c r="S166" i="32"/>
  <c r="R166" i="32"/>
  <c r="Q166" i="32"/>
  <c r="Z166" i="32"/>
  <c r="X165" i="32"/>
  <c r="V165" i="32"/>
  <c r="U165" i="32"/>
  <c r="T165" i="32"/>
  <c r="S165" i="32"/>
  <c r="R165" i="32"/>
  <c r="Q165" i="32"/>
  <c r="Z165" i="32"/>
  <c r="X164" i="32"/>
  <c r="V164" i="32"/>
  <c r="U164" i="32"/>
  <c r="T164" i="32"/>
  <c r="S164" i="32"/>
  <c r="R164" i="32"/>
  <c r="Q164" i="32"/>
  <c r="Y164" i="32"/>
  <c r="X163" i="32"/>
  <c r="V163" i="32"/>
  <c r="U163" i="32"/>
  <c r="T163" i="32"/>
  <c r="S163" i="32"/>
  <c r="R163" i="32"/>
  <c r="Q163" i="32"/>
  <c r="Z163" i="32"/>
  <c r="X162" i="32"/>
  <c r="V162" i="32"/>
  <c r="U162" i="32"/>
  <c r="T162" i="32"/>
  <c r="S162" i="32"/>
  <c r="R162" i="32"/>
  <c r="Q162" i="32"/>
  <c r="X161" i="32"/>
  <c r="V161" i="32"/>
  <c r="U161" i="32"/>
  <c r="T161" i="32"/>
  <c r="S161" i="32"/>
  <c r="R161" i="32"/>
  <c r="Q161" i="32"/>
  <c r="X160" i="32"/>
  <c r="V160" i="32"/>
  <c r="U160" i="32"/>
  <c r="T160" i="32"/>
  <c r="S160" i="32"/>
  <c r="R160" i="32"/>
  <c r="Q160" i="32"/>
  <c r="X159" i="32"/>
  <c r="V159" i="32"/>
  <c r="U159" i="32"/>
  <c r="T159" i="32"/>
  <c r="S159" i="32"/>
  <c r="R159" i="32"/>
  <c r="Q159" i="32"/>
  <c r="X158" i="32"/>
  <c r="V158" i="32"/>
  <c r="U158" i="32"/>
  <c r="T158" i="32"/>
  <c r="S158" i="32"/>
  <c r="R158" i="32"/>
  <c r="Q158" i="32"/>
  <c r="Z158" i="32"/>
  <c r="X157" i="32"/>
  <c r="V157" i="32"/>
  <c r="U157" i="32"/>
  <c r="T157" i="32"/>
  <c r="S157" i="32"/>
  <c r="R157" i="32"/>
  <c r="Q157" i="32"/>
  <c r="Z157" i="32"/>
  <c r="X156" i="32"/>
  <c r="V156" i="32"/>
  <c r="U156" i="32"/>
  <c r="T156" i="32"/>
  <c r="S156" i="32"/>
  <c r="R156" i="32"/>
  <c r="Q156" i="32"/>
  <c r="Z156" i="32"/>
  <c r="X155" i="32"/>
  <c r="V155" i="32"/>
  <c r="U155" i="32"/>
  <c r="T155" i="32"/>
  <c r="S155" i="32"/>
  <c r="R155" i="32"/>
  <c r="Q155" i="32"/>
  <c r="Z155" i="32"/>
  <c r="X154" i="32"/>
  <c r="V154" i="32"/>
  <c r="U154" i="32"/>
  <c r="T154" i="32"/>
  <c r="S154" i="32"/>
  <c r="R154" i="32"/>
  <c r="Q154" i="32"/>
  <c r="X153" i="32"/>
  <c r="V153" i="32"/>
  <c r="U153" i="32"/>
  <c r="T153" i="32"/>
  <c r="S153" i="32"/>
  <c r="R153" i="32"/>
  <c r="Q153" i="32"/>
  <c r="Y153" i="32"/>
  <c r="X152" i="32"/>
  <c r="V152" i="32"/>
  <c r="U152" i="32"/>
  <c r="T152" i="32"/>
  <c r="S152" i="32"/>
  <c r="R152" i="32"/>
  <c r="Q152" i="32"/>
  <c r="X151" i="32"/>
  <c r="V151" i="32"/>
  <c r="U151" i="32"/>
  <c r="T151" i="32"/>
  <c r="S151" i="32"/>
  <c r="R151" i="32"/>
  <c r="Q151" i="32"/>
  <c r="X150" i="32"/>
  <c r="V150" i="32"/>
  <c r="U150" i="32"/>
  <c r="T150" i="32"/>
  <c r="S150" i="32"/>
  <c r="R150" i="32"/>
  <c r="Q150" i="32"/>
  <c r="Z150" i="32"/>
  <c r="X149" i="32"/>
  <c r="V149" i="32"/>
  <c r="U149" i="32"/>
  <c r="T149" i="32"/>
  <c r="S149" i="32"/>
  <c r="R149" i="32"/>
  <c r="Q149" i="32"/>
  <c r="Z149" i="32"/>
  <c r="X148" i="32"/>
  <c r="V148" i="32"/>
  <c r="U148" i="32"/>
  <c r="T148" i="32"/>
  <c r="S148" i="32"/>
  <c r="R148" i="32"/>
  <c r="Q148" i="32"/>
  <c r="Z148" i="32"/>
  <c r="X147" i="32"/>
  <c r="V147" i="32"/>
  <c r="U147" i="32"/>
  <c r="T147" i="32"/>
  <c r="S147" i="32"/>
  <c r="R147" i="32"/>
  <c r="Q147" i="32"/>
  <c r="Z147" i="32"/>
  <c r="X146" i="32"/>
  <c r="V146" i="32"/>
  <c r="U146" i="32"/>
  <c r="T146" i="32"/>
  <c r="S146" i="32"/>
  <c r="R146" i="32"/>
  <c r="Q146" i="32"/>
  <c r="X145" i="32"/>
  <c r="V145" i="32"/>
  <c r="U145" i="32"/>
  <c r="T145" i="32"/>
  <c r="S145" i="32"/>
  <c r="R145" i="32"/>
  <c r="Q145" i="32"/>
  <c r="Y145" i="32"/>
  <c r="X144" i="32"/>
  <c r="V144" i="32"/>
  <c r="U144" i="32"/>
  <c r="T144" i="32"/>
  <c r="S144" i="32"/>
  <c r="R144" i="32"/>
  <c r="Q144" i="32"/>
  <c r="X143" i="32"/>
  <c r="V143" i="32"/>
  <c r="U143" i="32"/>
  <c r="T143" i="32"/>
  <c r="S143" i="32"/>
  <c r="R143" i="32"/>
  <c r="Q143" i="32"/>
  <c r="X142" i="32"/>
  <c r="V142" i="32"/>
  <c r="U142" i="32"/>
  <c r="T142" i="32"/>
  <c r="S142" i="32"/>
  <c r="R142" i="32"/>
  <c r="Q142" i="32"/>
  <c r="Z142" i="32"/>
  <c r="X141" i="32"/>
  <c r="V141" i="32"/>
  <c r="U141" i="32"/>
  <c r="T141" i="32"/>
  <c r="S141" i="32"/>
  <c r="R141" i="32"/>
  <c r="Q141" i="32"/>
  <c r="Z141" i="32"/>
  <c r="X140" i="32"/>
  <c r="V140" i="32"/>
  <c r="U140" i="32"/>
  <c r="T140" i="32"/>
  <c r="S140" i="32"/>
  <c r="R140" i="32"/>
  <c r="Q140" i="32"/>
  <c r="Y140" i="32"/>
  <c r="X139" i="32"/>
  <c r="V139" i="32"/>
  <c r="U139" i="32"/>
  <c r="T139" i="32"/>
  <c r="S139" i="32"/>
  <c r="R139" i="32"/>
  <c r="Q139" i="32"/>
  <c r="Z139" i="32"/>
  <c r="X138" i="32"/>
  <c r="V138" i="32"/>
  <c r="U138" i="32"/>
  <c r="T138" i="32"/>
  <c r="S138" i="32"/>
  <c r="R138" i="32"/>
  <c r="Q138" i="32"/>
  <c r="X137" i="32"/>
  <c r="V137" i="32"/>
  <c r="U137" i="32"/>
  <c r="T137" i="32"/>
  <c r="S137" i="32"/>
  <c r="R137" i="32"/>
  <c r="Q137" i="32"/>
  <c r="Y137" i="32"/>
  <c r="X136" i="32"/>
  <c r="V136" i="32"/>
  <c r="U136" i="32"/>
  <c r="T136" i="32"/>
  <c r="S136" i="32"/>
  <c r="R136" i="32"/>
  <c r="Q136" i="32"/>
  <c r="X135" i="32"/>
  <c r="V135" i="32"/>
  <c r="U135" i="32"/>
  <c r="T135" i="32"/>
  <c r="S135" i="32"/>
  <c r="R135" i="32"/>
  <c r="Q135" i="32"/>
  <c r="X134" i="32"/>
  <c r="V134" i="32"/>
  <c r="U134" i="32"/>
  <c r="T134" i="32"/>
  <c r="S134" i="32"/>
  <c r="R134" i="32"/>
  <c r="Q134" i="32"/>
  <c r="Z134" i="32"/>
  <c r="X133" i="32"/>
  <c r="V133" i="32"/>
  <c r="U133" i="32"/>
  <c r="T133" i="32"/>
  <c r="S133" i="32"/>
  <c r="R133" i="32"/>
  <c r="Q133" i="32"/>
  <c r="Z133" i="32"/>
  <c r="X132" i="32"/>
  <c r="V132" i="32"/>
  <c r="U132" i="32"/>
  <c r="T132" i="32"/>
  <c r="S132" i="32"/>
  <c r="R132" i="32"/>
  <c r="Q132" i="32"/>
  <c r="Z132" i="32"/>
  <c r="X131" i="32"/>
  <c r="V131" i="32"/>
  <c r="U131" i="32"/>
  <c r="T131" i="32"/>
  <c r="S131" i="32"/>
  <c r="R131" i="32"/>
  <c r="Q131" i="32"/>
  <c r="Z131" i="32"/>
  <c r="X130" i="32"/>
  <c r="V130" i="32"/>
  <c r="U130" i="32"/>
  <c r="T130" i="32"/>
  <c r="S130" i="32"/>
  <c r="R130" i="32"/>
  <c r="Q130" i="32"/>
  <c r="X129" i="32"/>
  <c r="V129" i="32"/>
  <c r="U129" i="32"/>
  <c r="T129" i="32"/>
  <c r="S129" i="32"/>
  <c r="R129" i="32"/>
  <c r="Q129" i="32"/>
  <c r="Y129" i="32"/>
  <c r="X128" i="32"/>
  <c r="V128" i="32"/>
  <c r="U128" i="32"/>
  <c r="T128" i="32"/>
  <c r="S128" i="32"/>
  <c r="R128" i="32"/>
  <c r="Q128" i="32"/>
  <c r="X127" i="32"/>
  <c r="V127" i="32"/>
  <c r="U127" i="32"/>
  <c r="T127" i="32"/>
  <c r="S127" i="32"/>
  <c r="R127" i="32"/>
  <c r="Q127" i="32"/>
  <c r="X126" i="32"/>
  <c r="V126" i="32"/>
  <c r="U126" i="32"/>
  <c r="T126" i="32"/>
  <c r="S126" i="32"/>
  <c r="R126" i="32"/>
  <c r="Q126" i="32"/>
  <c r="Z126" i="32"/>
  <c r="X125" i="32"/>
  <c r="V125" i="32"/>
  <c r="U125" i="32"/>
  <c r="T125" i="32"/>
  <c r="S125" i="32"/>
  <c r="R125" i="32"/>
  <c r="Q125" i="32"/>
  <c r="Z125" i="32"/>
  <c r="X124" i="32"/>
  <c r="V124" i="32"/>
  <c r="U124" i="32"/>
  <c r="T124" i="32"/>
  <c r="S124" i="32"/>
  <c r="R124" i="32"/>
  <c r="Q124" i="32"/>
  <c r="Z124" i="32"/>
  <c r="X123" i="32"/>
  <c r="V123" i="32"/>
  <c r="U123" i="32"/>
  <c r="T123" i="32"/>
  <c r="S123" i="32"/>
  <c r="R123" i="32"/>
  <c r="Q123" i="32"/>
  <c r="Z123" i="32"/>
  <c r="X122" i="32"/>
  <c r="V122" i="32"/>
  <c r="U122" i="32"/>
  <c r="T122" i="32"/>
  <c r="S122" i="32"/>
  <c r="R122" i="32"/>
  <c r="Q122" i="32"/>
  <c r="X121" i="32"/>
  <c r="V121" i="32"/>
  <c r="U121" i="32"/>
  <c r="T121" i="32"/>
  <c r="S121" i="32"/>
  <c r="R121" i="32"/>
  <c r="Q121" i="32"/>
  <c r="Y121" i="32"/>
  <c r="X120" i="32"/>
  <c r="V120" i="32"/>
  <c r="U120" i="32"/>
  <c r="T120" i="32"/>
  <c r="S120" i="32"/>
  <c r="R120" i="32"/>
  <c r="Q120" i="32"/>
  <c r="X119" i="32"/>
  <c r="V119" i="32"/>
  <c r="U119" i="32"/>
  <c r="T119" i="32"/>
  <c r="S119" i="32"/>
  <c r="R119" i="32"/>
  <c r="Q119" i="32"/>
  <c r="Y119" i="32"/>
  <c r="X118" i="32"/>
  <c r="V118" i="32"/>
  <c r="U118" i="32"/>
  <c r="T118" i="32"/>
  <c r="S118" i="32"/>
  <c r="R118" i="32"/>
  <c r="Q118" i="32"/>
  <c r="Z118" i="32"/>
  <c r="X117" i="32"/>
  <c r="V117" i="32"/>
  <c r="U117" i="32"/>
  <c r="T117" i="32"/>
  <c r="S117" i="32"/>
  <c r="R117" i="32"/>
  <c r="Q117" i="32"/>
  <c r="Z117" i="32"/>
  <c r="X116" i="32"/>
  <c r="V116" i="32"/>
  <c r="U116" i="32"/>
  <c r="T116" i="32"/>
  <c r="S116" i="32"/>
  <c r="R116" i="32"/>
  <c r="Q116" i="32"/>
  <c r="Z116" i="32"/>
  <c r="X115" i="32"/>
  <c r="V115" i="32"/>
  <c r="U115" i="32"/>
  <c r="T115" i="32"/>
  <c r="S115" i="32"/>
  <c r="R115" i="32"/>
  <c r="Q115" i="32"/>
  <c r="Z115" i="32"/>
  <c r="X114" i="32"/>
  <c r="V114" i="32"/>
  <c r="U114" i="32"/>
  <c r="T114" i="32"/>
  <c r="S114" i="32"/>
  <c r="R114" i="32"/>
  <c r="Q114" i="32"/>
  <c r="X113" i="32"/>
  <c r="V113" i="32"/>
  <c r="U113" i="32"/>
  <c r="T113" i="32"/>
  <c r="S113" i="32"/>
  <c r="R113" i="32"/>
  <c r="Q113" i="32"/>
  <c r="Y113" i="32"/>
  <c r="X112" i="32"/>
  <c r="V112" i="32"/>
  <c r="U112" i="32"/>
  <c r="T112" i="32"/>
  <c r="S112" i="32"/>
  <c r="R112" i="32"/>
  <c r="Q112" i="32"/>
  <c r="X111" i="32"/>
  <c r="V111" i="32"/>
  <c r="U111" i="32"/>
  <c r="T111" i="32"/>
  <c r="S111" i="32"/>
  <c r="R111" i="32"/>
  <c r="Q111" i="32"/>
  <c r="Y111" i="32"/>
  <c r="X110" i="32"/>
  <c r="V110" i="32"/>
  <c r="U110" i="32"/>
  <c r="T110" i="32"/>
  <c r="S110" i="32"/>
  <c r="R110" i="32"/>
  <c r="Q110" i="32"/>
  <c r="Z110" i="32"/>
  <c r="X109" i="32"/>
  <c r="V109" i="32"/>
  <c r="U109" i="32"/>
  <c r="T109" i="32"/>
  <c r="S109" i="32"/>
  <c r="R109" i="32"/>
  <c r="Q109" i="32"/>
  <c r="Z109" i="32"/>
  <c r="X108" i="32"/>
  <c r="V108" i="32"/>
  <c r="U108" i="32"/>
  <c r="T108" i="32"/>
  <c r="S108" i="32"/>
  <c r="R108" i="32"/>
  <c r="Q108" i="32"/>
  <c r="Z108" i="32"/>
  <c r="X107" i="32"/>
  <c r="V107" i="32"/>
  <c r="U107" i="32"/>
  <c r="T107" i="32"/>
  <c r="S107" i="32"/>
  <c r="R107" i="32"/>
  <c r="Q107" i="32"/>
  <c r="Z107" i="32"/>
  <c r="X106" i="32"/>
  <c r="V106" i="32"/>
  <c r="U106" i="32"/>
  <c r="T106" i="32"/>
  <c r="S106" i="32"/>
  <c r="R106" i="32"/>
  <c r="Q106" i="32"/>
  <c r="X105" i="32"/>
  <c r="V105" i="32"/>
  <c r="U105" i="32"/>
  <c r="T105" i="32"/>
  <c r="S105" i="32"/>
  <c r="R105" i="32"/>
  <c r="Q105" i="32"/>
  <c r="Y105" i="32"/>
  <c r="X104" i="32"/>
  <c r="V104" i="32"/>
  <c r="U104" i="32"/>
  <c r="T104" i="32"/>
  <c r="S104" i="32"/>
  <c r="R104" i="32"/>
  <c r="Q104" i="32"/>
  <c r="X103" i="32"/>
  <c r="V103" i="32"/>
  <c r="U103" i="32"/>
  <c r="T103" i="32"/>
  <c r="S103" i="32"/>
  <c r="R103" i="32"/>
  <c r="Q103" i="32"/>
  <c r="Y103" i="32"/>
  <c r="X102" i="32"/>
  <c r="V102" i="32"/>
  <c r="U102" i="32"/>
  <c r="T102" i="32"/>
  <c r="S102" i="32"/>
  <c r="R102" i="32"/>
  <c r="Q102" i="32"/>
  <c r="Z102" i="32"/>
  <c r="X101" i="32"/>
  <c r="V101" i="32"/>
  <c r="U101" i="32"/>
  <c r="T101" i="32"/>
  <c r="S101" i="32"/>
  <c r="R101" i="32"/>
  <c r="Q101" i="32"/>
  <c r="Z101" i="32"/>
  <c r="X100" i="32"/>
  <c r="V100" i="32"/>
  <c r="U100" i="32"/>
  <c r="T100" i="32"/>
  <c r="S100" i="32"/>
  <c r="R100" i="32"/>
  <c r="Q100" i="32"/>
  <c r="Y100" i="32"/>
  <c r="X99" i="32"/>
  <c r="V99" i="32"/>
  <c r="U99" i="32"/>
  <c r="T99" i="32"/>
  <c r="S99" i="32"/>
  <c r="R99" i="32"/>
  <c r="Q99" i="32"/>
  <c r="Z99" i="32"/>
  <c r="X98" i="32"/>
  <c r="V98" i="32"/>
  <c r="U98" i="32"/>
  <c r="T98" i="32"/>
  <c r="S98" i="32"/>
  <c r="R98" i="32"/>
  <c r="Q98" i="32"/>
  <c r="Z98" i="32"/>
  <c r="X97" i="32"/>
  <c r="V97" i="32"/>
  <c r="U97" i="32"/>
  <c r="T97" i="32"/>
  <c r="S97" i="32"/>
  <c r="R97" i="32"/>
  <c r="Q97" i="32"/>
  <c r="Y97" i="32"/>
  <c r="X96" i="32"/>
  <c r="V96" i="32"/>
  <c r="U96" i="32"/>
  <c r="T96" i="32"/>
  <c r="S96" i="32"/>
  <c r="R96" i="32"/>
  <c r="Q96" i="32"/>
  <c r="Z96" i="32"/>
  <c r="X95" i="32"/>
  <c r="V95" i="32"/>
  <c r="U95" i="32"/>
  <c r="T95" i="32"/>
  <c r="S95" i="32"/>
  <c r="R95" i="32"/>
  <c r="Q95" i="32"/>
  <c r="Y95" i="32"/>
  <c r="X94" i="32"/>
  <c r="V94" i="32"/>
  <c r="U94" i="32"/>
  <c r="T94" i="32"/>
  <c r="S94" i="32"/>
  <c r="R94" i="32"/>
  <c r="Q94" i="32"/>
  <c r="Z94" i="32"/>
  <c r="X93" i="32"/>
  <c r="V93" i="32"/>
  <c r="U93" i="32"/>
  <c r="T93" i="32"/>
  <c r="S93" i="32"/>
  <c r="R93" i="32"/>
  <c r="Q93" i="32"/>
  <c r="Z93" i="32"/>
  <c r="X92" i="32"/>
  <c r="V92" i="32"/>
  <c r="U92" i="32"/>
  <c r="T92" i="32"/>
  <c r="S92" i="32"/>
  <c r="R92" i="32"/>
  <c r="Q92" i="32"/>
  <c r="Z92" i="32"/>
  <c r="X91" i="32"/>
  <c r="V91" i="32"/>
  <c r="U91" i="32"/>
  <c r="T91" i="32"/>
  <c r="S91" i="32"/>
  <c r="R91" i="32"/>
  <c r="Q91" i="32"/>
  <c r="Z91" i="32"/>
  <c r="X90" i="32"/>
  <c r="V90" i="32"/>
  <c r="U90" i="32"/>
  <c r="T90" i="32"/>
  <c r="S90" i="32"/>
  <c r="R90" i="32"/>
  <c r="Q90" i="32"/>
  <c r="Z90" i="32"/>
  <c r="X89" i="32"/>
  <c r="V89" i="32"/>
  <c r="U89" i="32"/>
  <c r="T89" i="32"/>
  <c r="S89" i="32"/>
  <c r="R89" i="32"/>
  <c r="Q89" i="32"/>
  <c r="Y89" i="32"/>
  <c r="X88" i="32"/>
  <c r="V88" i="32"/>
  <c r="U88" i="32"/>
  <c r="T88" i="32"/>
  <c r="S88" i="32"/>
  <c r="R88" i="32"/>
  <c r="Q88" i="32"/>
  <c r="Z88" i="32"/>
  <c r="X87" i="32"/>
  <c r="V87" i="32"/>
  <c r="U87" i="32"/>
  <c r="T87" i="32"/>
  <c r="S87" i="32"/>
  <c r="R87" i="32"/>
  <c r="Q87" i="32"/>
  <c r="Y87" i="32"/>
  <c r="X86" i="32"/>
  <c r="V86" i="32"/>
  <c r="U86" i="32"/>
  <c r="T86" i="32"/>
  <c r="S86" i="32"/>
  <c r="R86" i="32"/>
  <c r="Q86" i="32"/>
  <c r="Z86" i="32"/>
  <c r="X85" i="32"/>
  <c r="V85" i="32"/>
  <c r="U85" i="32"/>
  <c r="T85" i="32"/>
  <c r="S85" i="32"/>
  <c r="R85" i="32"/>
  <c r="Q85" i="32"/>
  <c r="Z85" i="32"/>
  <c r="X84" i="32"/>
  <c r="V84" i="32"/>
  <c r="U84" i="32"/>
  <c r="T84" i="32"/>
  <c r="S84" i="32"/>
  <c r="R84" i="32"/>
  <c r="Q84" i="32"/>
  <c r="Z84" i="32"/>
  <c r="X83" i="32"/>
  <c r="V83" i="32"/>
  <c r="U83" i="32"/>
  <c r="T83" i="32"/>
  <c r="S83" i="32"/>
  <c r="R83" i="32"/>
  <c r="Q83" i="32"/>
  <c r="Z83" i="32"/>
  <c r="X82" i="32"/>
  <c r="V82" i="32"/>
  <c r="U82" i="32"/>
  <c r="T82" i="32"/>
  <c r="S82" i="32"/>
  <c r="R82" i="32"/>
  <c r="Q82" i="32"/>
  <c r="Y82" i="32"/>
  <c r="X81" i="32"/>
  <c r="V81" i="32"/>
  <c r="U81" i="32"/>
  <c r="T81" i="32"/>
  <c r="S81" i="32"/>
  <c r="R81" i="32"/>
  <c r="Q81" i="32"/>
  <c r="Y81" i="32"/>
  <c r="X80" i="32"/>
  <c r="V80" i="32"/>
  <c r="U80" i="32"/>
  <c r="T80" i="32"/>
  <c r="S80" i="32"/>
  <c r="R80" i="32"/>
  <c r="Q80" i="32"/>
  <c r="Z80" i="32"/>
  <c r="Z79" i="32"/>
  <c r="X79" i="32"/>
  <c r="V79" i="32"/>
  <c r="U79" i="32"/>
  <c r="T79" i="32"/>
  <c r="S79" i="32"/>
  <c r="R79" i="32"/>
  <c r="Q79" i="32"/>
  <c r="Y79" i="32"/>
  <c r="X78" i="32"/>
  <c r="V78" i="32"/>
  <c r="U78" i="32"/>
  <c r="T78" i="32"/>
  <c r="S78" i="32"/>
  <c r="R78" i="32"/>
  <c r="Q78" i="32"/>
  <c r="Z78" i="32"/>
  <c r="X77" i="32"/>
  <c r="V77" i="32"/>
  <c r="U77" i="32"/>
  <c r="T77" i="32"/>
  <c r="S77" i="32"/>
  <c r="R77" i="32"/>
  <c r="Q77" i="32"/>
  <c r="Z77" i="32"/>
  <c r="X76" i="32"/>
  <c r="V76" i="32"/>
  <c r="U76" i="32"/>
  <c r="T76" i="32"/>
  <c r="S76" i="32"/>
  <c r="R76" i="32"/>
  <c r="Q76" i="32"/>
  <c r="Y76" i="32"/>
  <c r="X75" i="32"/>
  <c r="V75" i="32"/>
  <c r="U75" i="32"/>
  <c r="T75" i="32"/>
  <c r="S75" i="32"/>
  <c r="R75" i="32"/>
  <c r="Q75" i="32"/>
  <c r="Z75" i="32"/>
  <c r="X74" i="32"/>
  <c r="V74" i="32"/>
  <c r="U74" i="32"/>
  <c r="T74" i="32"/>
  <c r="S74" i="32"/>
  <c r="R74" i="32"/>
  <c r="Q74" i="32"/>
  <c r="Z74" i="32"/>
  <c r="X73" i="32"/>
  <c r="V73" i="32"/>
  <c r="U73" i="32"/>
  <c r="T73" i="32"/>
  <c r="S73" i="32"/>
  <c r="R73" i="32"/>
  <c r="Q73" i="32"/>
  <c r="Y73" i="32"/>
  <c r="X72" i="32"/>
  <c r="V72" i="32"/>
  <c r="U72" i="32"/>
  <c r="T72" i="32"/>
  <c r="S72" i="32"/>
  <c r="R72" i="32"/>
  <c r="Q72" i="32"/>
  <c r="Z72" i="32"/>
  <c r="X71" i="32"/>
  <c r="V71" i="32"/>
  <c r="U71" i="32"/>
  <c r="T71" i="32"/>
  <c r="S71" i="32"/>
  <c r="R71" i="32"/>
  <c r="Q71" i="32"/>
  <c r="Y71" i="32"/>
  <c r="X70" i="32"/>
  <c r="V70" i="32"/>
  <c r="U70" i="32"/>
  <c r="T70" i="32"/>
  <c r="S70" i="32"/>
  <c r="R70" i="32"/>
  <c r="Q70" i="32"/>
  <c r="Z70" i="32"/>
  <c r="X69" i="32"/>
  <c r="V69" i="32"/>
  <c r="U69" i="32"/>
  <c r="T69" i="32"/>
  <c r="S69" i="32"/>
  <c r="R69" i="32"/>
  <c r="Q69" i="32"/>
  <c r="Z69" i="32"/>
  <c r="X68" i="32"/>
  <c r="V68" i="32"/>
  <c r="U68" i="32"/>
  <c r="T68" i="32"/>
  <c r="S68" i="32"/>
  <c r="R68" i="32"/>
  <c r="Q68" i="32"/>
  <c r="Y68" i="32"/>
  <c r="X67" i="32"/>
  <c r="V67" i="32"/>
  <c r="U67" i="32"/>
  <c r="T67" i="32"/>
  <c r="S67" i="32"/>
  <c r="R67" i="32"/>
  <c r="Q67" i="32"/>
  <c r="Z67" i="32"/>
  <c r="X66" i="32"/>
  <c r="V66" i="32"/>
  <c r="U66" i="32"/>
  <c r="T66" i="32"/>
  <c r="S66" i="32"/>
  <c r="R66" i="32"/>
  <c r="Q66" i="32"/>
  <c r="Z66" i="32"/>
  <c r="X65" i="32"/>
  <c r="V65" i="32"/>
  <c r="U65" i="32"/>
  <c r="T65" i="32"/>
  <c r="S65" i="32"/>
  <c r="R65" i="32"/>
  <c r="Q65" i="32"/>
  <c r="Y65" i="32"/>
  <c r="X64" i="32"/>
  <c r="V64" i="32"/>
  <c r="U64" i="32"/>
  <c r="T64" i="32"/>
  <c r="S64" i="32"/>
  <c r="R64" i="32"/>
  <c r="Q64" i="32"/>
  <c r="Z64" i="32"/>
  <c r="X63" i="32"/>
  <c r="V63" i="32"/>
  <c r="U63" i="32"/>
  <c r="T63" i="32"/>
  <c r="S63" i="32"/>
  <c r="R63" i="32"/>
  <c r="Q63" i="32"/>
  <c r="Y63" i="32"/>
  <c r="X62" i="32"/>
  <c r="V62" i="32"/>
  <c r="U62" i="32"/>
  <c r="T62" i="32"/>
  <c r="S62" i="32"/>
  <c r="R62" i="32"/>
  <c r="Q62" i="32"/>
  <c r="Z62" i="32"/>
  <c r="X61" i="32"/>
  <c r="V61" i="32"/>
  <c r="U61" i="32"/>
  <c r="T61" i="32"/>
  <c r="S61" i="32"/>
  <c r="R61" i="32"/>
  <c r="Q61" i="32"/>
  <c r="Z61" i="32"/>
  <c r="X60" i="32"/>
  <c r="V60" i="32"/>
  <c r="U60" i="32"/>
  <c r="T60" i="32"/>
  <c r="S60" i="32"/>
  <c r="R60" i="32"/>
  <c r="Q60" i="32"/>
  <c r="Z60" i="32"/>
  <c r="X59" i="32"/>
  <c r="V59" i="32"/>
  <c r="U59" i="32"/>
  <c r="T59" i="32"/>
  <c r="S59" i="32"/>
  <c r="R59" i="32"/>
  <c r="Q59" i="32"/>
  <c r="Z59" i="32"/>
  <c r="X58" i="32"/>
  <c r="V58" i="32"/>
  <c r="U58" i="32"/>
  <c r="T58" i="32"/>
  <c r="S58" i="32"/>
  <c r="R58" i="32"/>
  <c r="Q58" i="32"/>
  <c r="Z58" i="32"/>
  <c r="X57" i="32"/>
  <c r="V57" i="32"/>
  <c r="U57" i="32"/>
  <c r="T57" i="32"/>
  <c r="S57" i="32"/>
  <c r="R57" i="32"/>
  <c r="Q57" i="32"/>
  <c r="Y57" i="32"/>
  <c r="X56" i="32"/>
  <c r="V56" i="32"/>
  <c r="U56" i="32"/>
  <c r="T56" i="32"/>
  <c r="S56" i="32"/>
  <c r="R56" i="32"/>
  <c r="Q56" i="32"/>
  <c r="Z56" i="32"/>
  <c r="X55" i="32"/>
  <c r="V55" i="32"/>
  <c r="U55" i="32"/>
  <c r="T55" i="32"/>
  <c r="S55" i="32"/>
  <c r="R55" i="32"/>
  <c r="Q55" i="32"/>
  <c r="Y55" i="32"/>
  <c r="X54" i="32"/>
  <c r="V54" i="32"/>
  <c r="U54" i="32"/>
  <c r="T54" i="32"/>
  <c r="S54" i="32"/>
  <c r="R54" i="32"/>
  <c r="Q54" i="32"/>
  <c r="Z54" i="32"/>
  <c r="X53" i="32"/>
  <c r="V53" i="32"/>
  <c r="U53" i="32"/>
  <c r="T53" i="32"/>
  <c r="S53" i="32"/>
  <c r="R53" i="32"/>
  <c r="Q53" i="32"/>
  <c r="Z53" i="32"/>
  <c r="X52" i="32"/>
  <c r="V52" i="32"/>
  <c r="U52" i="32"/>
  <c r="T52" i="32"/>
  <c r="S52" i="32"/>
  <c r="R52" i="32"/>
  <c r="Q52" i="32"/>
  <c r="Z52" i="32"/>
  <c r="X51" i="32"/>
  <c r="V51" i="32"/>
  <c r="U51" i="32"/>
  <c r="T51" i="32"/>
  <c r="S51" i="32"/>
  <c r="R51" i="32"/>
  <c r="Q51" i="32"/>
  <c r="Z51" i="32"/>
  <c r="X50" i="32"/>
  <c r="V50" i="32"/>
  <c r="U50" i="32"/>
  <c r="T50" i="32"/>
  <c r="S50" i="32"/>
  <c r="R50" i="32"/>
  <c r="Q50" i="32"/>
  <c r="Y50" i="32"/>
  <c r="X49" i="32"/>
  <c r="V49" i="32"/>
  <c r="U49" i="32"/>
  <c r="T49" i="32"/>
  <c r="S49" i="32"/>
  <c r="R49" i="32"/>
  <c r="Q49" i="32"/>
  <c r="Y49" i="32"/>
  <c r="X48" i="32"/>
  <c r="V48" i="32"/>
  <c r="U48" i="32"/>
  <c r="T48" i="32"/>
  <c r="S48" i="32"/>
  <c r="R48" i="32"/>
  <c r="Q48" i="32"/>
  <c r="Z48" i="32"/>
  <c r="X47" i="32"/>
  <c r="V47" i="32"/>
  <c r="U47" i="32"/>
  <c r="T47" i="32"/>
  <c r="S47" i="32"/>
  <c r="R47" i="32"/>
  <c r="Q47" i="32"/>
  <c r="Y47" i="32"/>
  <c r="X46" i="32"/>
  <c r="V46" i="32"/>
  <c r="U46" i="32"/>
  <c r="T46" i="32"/>
  <c r="S46" i="32"/>
  <c r="R46" i="32"/>
  <c r="Q46" i="32"/>
  <c r="Z46" i="32"/>
  <c r="X45" i="32"/>
  <c r="V45" i="32"/>
  <c r="U45" i="32"/>
  <c r="T45" i="32"/>
  <c r="S45" i="32"/>
  <c r="R45" i="32"/>
  <c r="Q45" i="32"/>
  <c r="Y45" i="32"/>
  <c r="X44" i="32"/>
  <c r="V44" i="32"/>
  <c r="U44" i="32"/>
  <c r="T44" i="32"/>
  <c r="S44" i="32"/>
  <c r="R44" i="32"/>
  <c r="Q44" i="32"/>
  <c r="Z44" i="32"/>
  <c r="X43" i="32"/>
  <c r="V43" i="32"/>
  <c r="U43" i="32"/>
  <c r="T43" i="32"/>
  <c r="S43" i="32"/>
  <c r="R43" i="32"/>
  <c r="Q43" i="32"/>
  <c r="Z43" i="32"/>
  <c r="X42" i="32"/>
  <c r="V42" i="32"/>
  <c r="U42" i="32"/>
  <c r="T42" i="32"/>
  <c r="S42" i="32"/>
  <c r="R42" i="32"/>
  <c r="Q42" i="32"/>
  <c r="Y42" i="32"/>
  <c r="X41" i="32"/>
  <c r="V41" i="32"/>
  <c r="U41" i="32"/>
  <c r="T41" i="32"/>
  <c r="S41" i="32"/>
  <c r="R41" i="32"/>
  <c r="Q41" i="32"/>
  <c r="Y41" i="32"/>
  <c r="X40" i="32"/>
  <c r="V40" i="32"/>
  <c r="U40" i="32"/>
  <c r="T40" i="32"/>
  <c r="S40" i="32"/>
  <c r="R40" i="32"/>
  <c r="Q40" i="32"/>
  <c r="Y40" i="32"/>
  <c r="X39" i="32"/>
  <c r="V39" i="32"/>
  <c r="U39" i="32"/>
  <c r="T39" i="32"/>
  <c r="S39" i="32"/>
  <c r="R39" i="32"/>
  <c r="Q39" i="32"/>
  <c r="Y39" i="32"/>
  <c r="X38" i="32"/>
  <c r="V38" i="32"/>
  <c r="U38" i="32"/>
  <c r="T38" i="32"/>
  <c r="S38" i="32"/>
  <c r="R38" i="32"/>
  <c r="Q38" i="32"/>
  <c r="Z38" i="32"/>
  <c r="X37" i="32"/>
  <c r="V37" i="32"/>
  <c r="U37" i="32"/>
  <c r="T37" i="32"/>
  <c r="S37" i="32"/>
  <c r="R37" i="32"/>
  <c r="Q37" i="32"/>
  <c r="Z37" i="32"/>
  <c r="X36" i="32"/>
  <c r="V36" i="32"/>
  <c r="U36" i="32"/>
  <c r="T36" i="32"/>
  <c r="S36" i="32"/>
  <c r="R36" i="32"/>
  <c r="Q36" i="32"/>
  <c r="Y36" i="32"/>
  <c r="X35" i="32"/>
  <c r="V35" i="32"/>
  <c r="U35" i="32"/>
  <c r="T35" i="32"/>
  <c r="S35" i="32"/>
  <c r="R35" i="32"/>
  <c r="Q35" i="32"/>
  <c r="Z35" i="32"/>
  <c r="X34" i="32"/>
  <c r="V34" i="32"/>
  <c r="U34" i="32"/>
  <c r="T34" i="32"/>
  <c r="S34" i="32"/>
  <c r="R34" i="32"/>
  <c r="Q34" i="32"/>
  <c r="Z34" i="32"/>
  <c r="X33" i="32"/>
  <c r="V33" i="32"/>
  <c r="U33" i="32"/>
  <c r="T33" i="32"/>
  <c r="S33" i="32"/>
  <c r="R33" i="32"/>
  <c r="Q33" i="32"/>
  <c r="Y33" i="32"/>
  <c r="X32" i="32"/>
  <c r="V32" i="32"/>
  <c r="U32" i="32"/>
  <c r="T32" i="32"/>
  <c r="S32" i="32"/>
  <c r="R32" i="32"/>
  <c r="Q32" i="32"/>
  <c r="Y32" i="32"/>
  <c r="X31" i="32"/>
  <c r="V31" i="32"/>
  <c r="U31" i="32"/>
  <c r="T31" i="32"/>
  <c r="S31" i="32"/>
  <c r="R31" i="32"/>
  <c r="Q31" i="32"/>
  <c r="Y31" i="32"/>
  <c r="X30" i="32"/>
  <c r="V30" i="32"/>
  <c r="U30" i="32"/>
  <c r="T30" i="32"/>
  <c r="S30" i="32"/>
  <c r="R30" i="32"/>
  <c r="Q30" i="32"/>
  <c r="Z30" i="32"/>
  <c r="X29" i="32"/>
  <c r="V29" i="32"/>
  <c r="U29" i="32"/>
  <c r="T29" i="32"/>
  <c r="S29" i="32"/>
  <c r="R29" i="32"/>
  <c r="Q29" i="32"/>
  <c r="Y29" i="32"/>
  <c r="Y28" i="32"/>
  <c r="X28" i="32"/>
  <c r="V28" i="32"/>
  <c r="U28" i="32"/>
  <c r="T28" i="32"/>
  <c r="S28" i="32"/>
  <c r="R28" i="32"/>
  <c r="Q28" i="32"/>
  <c r="Z28" i="32"/>
  <c r="X27" i="32"/>
  <c r="V27" i="32"/>
  <c r="U27" i="32"/>
  <c r="T27" i="32"/>
  <c r="S27" i="32"/>
  <c r="R27" i="32"/>
  <c r="Q27" i="32"/>
  <c r="Z27" i="32"/>
  <c r="X26" i="32"/>
  <c r="V26" i="32"/>
  <c r="U26" i="32"/>
  <c r="T26" i="32"/>
  <c r="S26" i="32"/>
  <c r="R26" i="32"/>
  <c r="Q26" i="32"/>
  <c r="Z26" i="32"/>
  <c r="X25" i="32"/>
  <c r="V25" i="32"/>
  <c r="U25" i="32"/>
  <c r="T25" i="32"/>
  <c r="S25" i="32"/>
  <c r="R25" i="32"/>
  <c r="Q25" i="32"/>
  <c r="Y25" i="32"/>
  <c r="X24" i="32"/>
  <c r="V24" i="32"/>
  <c r="U24" i="32"/>
  <c r="T24" i="32"/>
  <c r="S24" i="32"/>
  <c r="R24" i="32"/>
  <c r="Q24" i="32"/>
  <c r="Z24" i="32"/>
  <c r="X23" i="32"/>
  <c r="V23" i="32"/>
  <c r="U23" i="32"/>
  <c r="T23" i="32"/>
  <c r="S23" i="32"/>
  <c r="R23" i="32"/>
  <c r="Q23" i="32"/>
  <c r="Y23" i="32"/>
  <c r="X22" i="32"/>
  <c r="V22" i="32"/>
  <c r="U22" i="32"/>
  <c r="T22" i="32"/>
  <c r="S22" i="32"/>
  <c r="R22" i="32"/>
  <c r="Q22" i="32"/>
  <c r="Z22" i="32"/>
  <c r="X21" i="32"/>
  <c r="V21" i="32"/>
  <c r="U21" i="32"/>
  <c r="T21" i="32"/>
  <c r="S21" i="32"/>
  <c r="R21" i="32"/>
  <c r="Q21" i="32"/>
  <c r="Z21" i="32"/>
  <c r="X20" i="32"/>
  <c r="V20" i="32"/>
  <c r="U20" i="32"/>
  <c r="T20" i="32"/>
  <c r="S20" i="32"/>
  <c r="R20" i="32"/>
  <c r="Q20" i="32"/>
  <c r="Z20" i="32"/>
  <c r="X19" i="32"/>
  <c r="V19" i="32"/>
  <c r="U19" i="32"/>
  <c r="T19" i="32"/>
  <c r="S19" i="32"/>
  <c r="R19" i="32"/>
  <c r="Q19" i="32"/>
  <c r="Z19" i="32"/>
  <c r="X18" i="32"/>
  <c r="V18" i="32"/>
  <c r="U18" i="32"/>
  <c r="T18" i="32"/>
  <c r="S18" i="32"/>
  <c r="R18" i="32"/>
  <c r="Q18" i="32"/>
  <c r="Y18" i="32"/>
  <c r="X17" i="32"/>
  <c r="V17" i="32"/>
  <c r="U17" i="32"/>
  <c r="T17" i="32"/>
  <c r="S17" i="32"/>
  <c r="R17" i="32"/>
  <c r="Q17" i="32"/>
  <c r="Y17" i="32"/>
  <c r="X16" i="32"/>
  <c r="V16" i="32"/>
  <c r="U16" i="32"/>
  <c r="T16" i="32"/>
  <c r="S16" i="32"/>
  <c r="R16" i="32"/>
  <c r="Q16" i="32"/>
  <c r="Y16" i="32"/>
  <c r="X15" i="32"/>
  <c r="V15" i="32"/>
  <c r="U15" i="32"/>
  <c r="T15" i="32"/>
  <c r="S15" i="32"/>
  <c r="R15" i="32"/>
  <c r="Q15" i="32"/>
  <c r="Y15" i="32"/>
  <c r="X14" i="32"/>
  <c r="V14" i="32"/>
  <c r="U14" i="32"/>
  <c r="T14" i="32"/>
  <c r="S14" i="32"/>
  <c r="R14" i="32"/>
  <c r="Q14" i="32"/>
  <c r="Z14" i="32"/>
  <c r="X13" i="32"/>
  <c r="V13" i="32"/>
  <c r="U13" i="32"/>
  <c r="T13" i="32"/>
  <c r="S13" i="32"/>
  <c r="R13" i="32"/>
  <c r="Q13" i="32"/>
  <c r="Z13" i="32"/>
  <c r="X12" i="32"/>
  <c r="V12" i="32"/>
  <c r="U12" i="32"/>
  <c r="T12" i="32"/>
  <c r="S12" i="32"/>
  <c r="R12" i="32"/>
  <c r="Q12" i="32"/>
  <c r="Z12" i="32"/>
  <c r="X11" i="32"/>
  <c r="V11" i="32"/>
  <c r="U11" i="32"/>
  <c r="T11" i="32"/>
  <c r="S11" i="32"/>
  <c r="R11" i="32"/>
  <c r="Q11" i="32"/>
  <c r="Z11" i="32"/>
  <c r="X10" i="32"/>
  <c r="V10" i="32"/>
  <c r="U10" i="32"/>
  <c r="T10" i="32"/>
  <c r="S10" i="32"/>
  <c r="R10" i="32"/>
  <c r="Q10" i="32"/>
  <c r="Y10" i="32"/>
  <c r="X9" i="32"/>
  <c r="V9" i="32"/>
  <c r="U9" i="32"/>
  <c r="T9" i="32"/>
  <c r="S9" i="32"/>
  <c r="R9" i="32"/>
  <c r="Q9" i="32"/>
  <c r="Y9" i="32"/>
  <c r="X8" i="32"/>
  <c r="V8" i="32"/>
  <c r="U8" i="32"/>
  <c r="T8" i="32"/>
  <c r="S8" i="32"/>
  <c r="R8" i="32"/>
  <c r="Q8" i="32"/>
  <c r="Z8" i="32"/>
  <c r="AK27" i="13"/>
  <c r="AI27" i="13"/>
  <c r="Q135" i="22"/>
  <c r="R135" i="22"/>
  <c r="S135" i="22"/>
  <c r="T135" i="22"/>
  <c r="U135" i="22"/>
  <c r="V135" i="22"/>
  <c r="Q136" i="22"/>
  <c r="R136" i="22"/>
  <c r="S136" i="22"/>
  <c r="T136" i="22"/>
  <c r="U136" i="22"/>
  <c r="V136" i="22"/>
  <c r="Q137" i="22"/>
  <c r="R137" i="22"/>
  <c r="S137" i="22"/>
  <c r="T137" i="22"/>
  <c r="U137" i="22"/>
  <c r="V137" i="22"/>
  <c r="Q138" i="22"/>
  <c r="R138" i="22"/>
  <c r="S138" i="22"/>
  <c r="T138" i="22"/>
  <c r="U138" i="22"/>
  <c r="V138" i="22"/>
  <c r="Q139" i="22"/>
  <c r="R139" i="22"/>
  <c r="S139" i="22"/>
  <c r="T139" i="22"/>
  <c r="U139" i="22"/>
  <c r="V139" i="22"/>
  <c r="Q140" i="22"/>
  <c r="R140" i="22"/>
  <c r="S140" i="22"/>
  <c r="T140" i="22"/>
  <c r="U140" i="22"/>
  <c r="V140" i="22"/>
  <c r="Q141" i="22"/>
  <c r="R141" i="22"/>
  <c r="S141" i="22"/>
  <c r="T141" i="22"/>
  <c r="U141" i="22"/>
  <c r="V141" i="22"/>
  <c r="Q142" i="22"/>
  <c r="R142" i="22"/>
  <c r="S142" i="22"/>
  <c r="T142" i="22"/>
  <c r="U142" i="22"/>
  <c r="V142" i="22"/>
  <c r="Q143" i="22"/>
  <c r="R143" i="22"/>
  <c r="S143" i="22"/>
  <c r="T143" i="22"/>
  <c r="U143" i="22"/>
  <c r="V143" i="22"/>
  <c r="Q144" i="22"/>
  <c r="R144" i="22"/>
  <c r="S144" i="22"/>
  <c r="T144" i="22"/>
  <c r="U144" i="22"/>
  <c r="V144" i="22"/>
  <c r="Q145" i="22"/>
  <c r="R145" i="22"/>
  <c r="S145" i="22"/>
  <c r="T145" i="22"/>
  <c r="U145" i="22"/>
  <c r="V145" i="22"/>
  <c r="Q146" i="22"/>
  <c r="R146" i="22"/>
  <c r="S146" i="22"/>
  <c r="T146" i="22"/>
  <c r="U146" i="22"/>
  <c r="V146" i="22"/>
  <c r="Q147" i="22"/>
  <c r="R147" i="22"/>
  <c r="S147" i="22"/>
  <c r="T147" i="22"/>
  <c r="U147" i="22"/>
  <c r="V147" i="22"/>
  <c r="Q148" i="22"/>
  <c r="R148" i="22"/>
  <c r="S148" i="22"/>
  <c r="T148" i="22"/>
  <c r="U148" i="22"/>
  <c r="V148" i="22"/>
  <c r="Q149" i="22"/>
  <c r="R149" i="22"/>
  <c r="S149" i="22"/>
  <c r="T149" i="22"/>
  <c r="U149" i="22"/>
  <c r="V149" i="22"/>
  <c r="Q150" i="22"/>
  <c r="R150" i="22"/>
  <c r="S150" i="22"/>
  <c r="T150" i="22"/>
  <c r="U150" i="22"/>
  <c r="V150" i="22"/>
  <c r="Q151" i="22"/>
  <c r="R151" i="22"/>
  <c r="S151" i="22"/>
  <c r="T151" i="22"/>
  <c r="U151" i="22"/>
  <c r="V151" i="22"/>
  <c r="Q152" i="22"/>
  <c r="R152" i="22"/>
  <c r="S152" i="22"/>
  <c r="T152" i="22"/>
  <c r="U152" i="22"/>
  <c r="V152" i="22"/>
  <c r="X96" i="22"/>
  <c r="X97" i="22"/>
  <c r="X98" i="22"/>
  <c r="X99" i="22"/>
  <c r="X100" i="22"/>
  <c r="X101" i="22"/>
  <c r="X102" i="22"/>
  <c r="X103" i="22"/>
  <c r="X104" i="22"/>
  <c r="X105" i="22"/>
  <c r="X106" i="22"/>
  <c r="X107" i="22"/>
  <c r="X108" i="22"/>
  <c r="X109" i="22"/>
  <c r="X110" i="22"/>
  <c r="X111" i="22"/>
  <c r="X112" i="22"/>
  <c r="X113" i="22"/>
  <c r="X114" i="22"/>
  <c r="X115" i="22"/>
  <c r="X116" i="22"/>
  <c r="X117" i="22"/>
  <c r="X118" i="22"/>
  <c r="X119" i="22"/>
  <c r="X120" i="22"/>
  <c r="X121" i="22"/>
  <c r="X122" i="22"/>
  <c r="X123" i="22"/>
  <c r="X124" i="22"/>
  <c r="X125" i="22"/>
  <c r="X126" i="22"/>
  <c r="X127" i="22"/>
  <c r="X128" i="22"/>
  <c r="X129" i="22"/>
  <c r="X130" i="22"/>
  <c r="X131" i="22"/>
  <c r="X132" i="22"/>
  <c r="X133" i="22"/>
  <c r="X134" i="22"/>
  <c r="X135" i="22"/>
  <c r="X136" i="22"/>
  <c r="X137" i="22"/>
  <c r="X138" i="22"/>
  <c r="X139" i="22"/>
  <c r="X140" i="22"/>
  <c r="X141" i="22"/>
  <c r="X142" i="22"/>
  <c r="X143" i="22"/>
  <c r="X144" i="22"/>
  <c r="X145" i="22"/>
  <c r="X146" i="22"/>
  <c r="X147" i="22"/>
  <c r="X148" i="22"/>
  <c r="X149" i="22"/>
  <c r="X150" i="22"/>
  <c r="X151" i="22"/>
  <c r="X152" i="22"/>
  <c r="W323" i="30"/>
  <c r="W322" i="30"/>
  <c r="M44" i="17"/>
  <c r="Y97" i="22"/>
  <c r="Z98" i="22"/>
  <c r="Y99" i="22"/>
  <c r="Y100" i="22"/>
  <c r="Y101" i="22"/>
  <c r="Z102" i="22"/>
  <c r="Y103" i="22"/>
  <c r="Y105" i="22"/>
  <c r="Z106" i="22"/>
  <c r="Y107" i="22"/>
  <c r="Y108" i="22"/>
  <c r="Y109" i="22"/>
  <c r="Z110" i="22"/>
  <c r="Y111" i="22"/>
  <c r="Z114" i="22"/>
  <c r="Y115" i="22"/>
  <c r="Y116" i="22"/>
  <c r="Y117" i="22"/>
  <c r="Z118" i="22"/>
  <c r="Y119" i="22"/>
  <c r="Z122" i="22"/>
  <c r="Y123" i="22"/>
  <c r="Y124" i="22"/>
  <c r="Y125" i="22"/>
  <c r="Z126" i="22"/>
  <c r="Y127" i="22"/>
  <c r="Z130" i="22"/>
  <c r="Y131" i="22"/>
  <c r="Y132" i="22"/>
  <c r="Z133" i="22"/>
  <c r="Z134" i="22"/>
  <c r="Y135" i="22"/>
  <c r="Y139" i="22"/>
  <c r="Y140" i="22"/>
  <c r="Z141" i="22"/>
  <c r="Z142" i="22"/>
  <c r="Y143" i="22"/>
  <c r="Y147" i="22"/>
  <c r="Y148" i="22"/>
  <c r="Z149" i="22"/>
  <c r="Z150" i="22"/>
  <c r="Y151" i="22"/>
  <c r="Y58" i="32" l="1"/>
  <c r="Y156" i="32"/>
  <c r="Z95" i="32"/>
  <c r="Y90" i="32"/>
  <c r="Y20" i="32"/>
  <c r="Z33" i="32"/>
  <c r="Z137" i="32"/>
  <c r="Z68" i="32"/>
  <c r="Z10" i="32"/>
  <c r="Z25" i="32"/>
  <c r="Z42" i="32"/>
  <c r="Z76" i="32"/>
  <c r="Z100" i="32"/>
  <c r="Z146" i="32"/>
  <c r="Z153" i="32"/>
  <c r="Y130" i="32"/>
  <c r="Z55" i="32"/>
  <c r="Z111" i="32"/>
  <c r="Z170" i="32"/>
  <c r="Z31" i="32"/>
  <c r="Z82" i="32"/>
  <c r="Y108" i="32"/>
  <c r="Z113" i="32"/>
  <c r="Z119" i="32"/>
  <c r="Z81" i="32"/>
  <c r="Z87" i="32"/>
  <c r="Y34" i="32"/>
  <c r="Z145" i="32"/>
  <c r="Z114" i="32"/>
  <c r="Z161" i="32"/>
  <c r="Z18" i="32"/>
  <c r="Z23" i="32"/>
  <c r="Z36" i="32"/>
  <c r="Z50" i="32"/>
  <c r="Z73" i="32"/>
  <c r="Z105" i="32"/>
  <c r="Z122" i="32"/>
  <c r="Z127" i="32"/>
  <c r="Z140" i="32"/>
  <c r="Z164" i="32"/>
  <c r="Z15" i="32"/>
  <c r="Z47" i="32"/>
  <c r="Y60" i="32"/>
  <c r="Z65" i="32"/>
  <c r="Y74" i="32"/>
  <c r="Y92" i="32"/>
  <c r="Z97" i="32"/>
  <c r="Y106" i="32"/>
  <c r="Y128" i="32"/>
  <c r="Y132" i="32"/>
  <c r="Y52" i="32"/>
  <c r="Y120" i="32"/>
  <c r="Y124" i="32"/>
  <c r="Y138" i="32"/>
  <c r="Y162" i="32"/>
  <c r="Z39" i="32"/>
  <c r="Z57" i="32"/>
  <c r="Y66" i="32"/>
  <c r="Y84" i="32"/>
  <c r="Z89" i="32"/>
  <c r="Y98" i="32"/>
  <c r="Y116" i="32"/>
  <c r="Z129" i="32"/>
  <c r="Y148" i="32"/>
  <c r="Y172" i="32"/>
  <c r="Y12" i="32"/>
  <c r="Z17" i="32"/>
  <c r="Y26" i="32"/>
  <c r="Y44" i="32"/>
  <c r="Z49" i="32"/>
  <c r="Z71" i="32"/>
  <c r="Z103" i="32"/>
  <c r="Z121" i="32"/>
  <c r="Y154" i="32"/>
  <c r="Z159" i="32"/>
  <c r="Z9" i="32"/>
  <c r="Z41" i="32"/>
  <c r="Y54" i="32"/>
  <c r="Z63" i="32"/>
  <c r="Y135" i="32"/>
  <c r="Y143" i="32"/>
  <c r="Y151" i="32"/>
  <c r="Y167" i="32"/>
  <c r="Y69" i="32"/>
  <c r="Y77" i="32"/>
  <c r="Y85" i="32"/>
  <c r="Y93" i="32"/>
  <c r="Y101" i="32"/>
  <c r="Y109" i="32"/>
  <c r="Y117" i="32"/>
  <c r="Y125" i="32"/>
  <c r="Y133" i="32"/>
  <c r="Y141" i="32"/>
  <c r="Y149" i="32"/>
  <c r="Y157" i="32"/>
  <c r="Y165" i="32"/>
  <c r="Y173" i="32"/>
  <c r="Y13" i="32"/>
  <c r="Y24" i="32"/>
  <c r="Y48" i="32"/>
  <c r="Y56" i="32"/>
  <c r="Y88" i="32"/>
  <c r="Y96" i="32"/>
  <c r="Y104" i="32"/>
  <c r="Y112" i="32"/>
  <c r="Y136" i="32"/>
  <c r="Y144" i="32"/>
  <c r="Y152" i="32"/>
  <c r="Y160" i="32"/>
  <c r="Y168" i="32"/>
  <c r="Y21" i="32"/>
  <c r="Y37" i="32"/>
  <c r="Z29" i="32"/>
  <c r="Y64" i="32"/>
  <c r="Y72" i="32"/>
  <c r="Y80" i="32"/>
  <c r="Y11" i="32"/>
  <c r="Z16" i="32"/>
  <c r="Y19" i="32"/>
  <c r="Y27" i="32"/>
  <c r="Z32" i="32"/>
  <c r="Y35" i="32"/>
  <c r="Z40" i="32"/>
  <c r="Y43" i="32"/>
  <c r="Y51" i="32"/>
  <c r="Y59" i="32"/>
  <c r="Y67" i="32"/>
  <c r="Y75" i="32"/>
  <c r="Y83" i="32"/>
  <c r="Y91" i="32"/>
  <c r="Y99" i="32"/>
  <c r="Y107" i="32"/>
  <c r="Y115" i="32"/>
  <c r="Y123" i="32"/>
  <c r="Y131" i="32"/>
  <c r="Y139" i="32"/>
  <c r="Y147" i="32"/>
  <c r="Y155" i="32"/>
  <c r="Y163" i="32"/>
  <c r="Y171" i="32"/>
  <c r="Y53" i="32"/>
  <c r="Y8" i="32"/>
  <c r="Z45" i="32"/>
  <c r="Y14" i="32"/>
  <c r="Y22" i="32"/>
  <c r="Y30" i="32"/>
  <c r="Y38" i="32"/>
  <c r="Y46" i="32"/>
  <c r="Y62" i="32"/>
  <c r="Y70" i="32"/>
  <c r="Y78" i="32"/>
  <c r="Y86" i="32"/>
  <c r="Y94" i="32"/>
  <c r="Y102" i="32"/>
  <c r="Y110" i="32"/>
  <c r="Y118" i="32"/>
  <c r="Y126" i="32"/>
  <c r="Y134" i="32"/>
  <c r="Y142" i="32"/>
  <c r="Y150" i="32"/>
  <c r="Y158" i="32"/>
  <c r="Y166" i="32"/>
  <c r="Y174" i="32"/>
  <c r="Y61" i="32"/>
  <c r="Y146" i="22"/>
  <c r="Y130" i="22"/>
  <c r="Y98" i="22"/>
  <c r="Y150" i="22"/>
  <c r="Y134" i="22"/>
  <c r="Y110" i="22"/>
  <c r="Y122" i="22"/>
  <c r="Y149" i="22"/>
  <c r="Z138" i="22"/>
  <c r="Y133" i="22"/>
  <c r="Y102" i="22"/>
  <c r="Y114" i="22"/>
  <c r="Y142" i="22"/>
  <c r="Y126" i="22"/>
  <c r="Y106" i="22"/>
  <c r="Y141" i="22"/>
  <c r="Y118" i="22"/>
  <c r="Z147" i="22"/>
  <c r="Z139" i="22"/>
  <c r="Z131" i="22"/>
  <c r="Z123" i="22"/>
  <c r="Z115" i="22"/>
  <c r="Z107" i="22"/>
  <c r="Z99" i="22"/>
  <c r="Z152" i="22"/>
  <c r="Z144" i="22"/>
  <c r="Z136" i="22"/>
  <c r="Z128" i="22"/>
  <c r="Z120" i="22"/>
  <c r="Z112" i="22"/>
  <c r="Z104" i="22"/>
  <c r="Z96" i="22"/>
  <c r="Z125" i="22"/>
  <c r="Z117" i="22"/>
  <c r="Z109" i="22"/>
  <c r="Z101" i="22"/>
  <c r="Z151" i="22"/>
  <c r="Z143" i="22"/>
  <c r="Z135" i="22"/>
  <c r="Z127" i="22"/>
  <c r="Z119" i="22"/>
  <c r="Z111" i="22"/>
  <c r="Z103" i="22"/>
  <c r="Z148" i="22"/>
  <c r="Z140" i="22"/>
  <c r="Z132" i="22"/>
  <c r="Z124" i="22"/>
  <c r="Z116" i="22"/>
  <c r="Z108" i="22"/>
  <c r="Z100" i="22"/>
  <c r="Z145" i="22"/>
  <c r="Z137" i="22"/>
  <c r="Z129" i="22"/>
  <c r="Z121" i="22"/>
  <c r="Z113" i="22"/>
  <c r="Z105" i="22"/>
  <c r="Z97" i="22"/>
  <c r="W321" i="30" l="1"/>
  <c r="W315" i="30"/>
  <c r="W316" i="30"/>
  <c r="W317" i="30"/>
  <c r="W318" i="30"/>
  <c r="W319" i="30"/>
  <c r="W314" i="30"/>
  <c r="H322" i="30"/>
  <c r="H321" i="30"/>
  <c r="H300" i="30"/>
  <c r="H299" i="30"/>
  <c r="W279" i="30"/>
  <c r="W278" i="30"/>
  <c r="W277" i="30"/>
  <c r="W275" i="30"/>
  <c r="W274" i="30"/>
  <c r="W273" i="30"/>
  <c r="W272" i="30"/>
  <c r="W271" i="30"/>
  <c r="W270" i="30"/>
  <c r="H278" i="30"/>
  <c r="H277" i="30"/>
  <c r="H256" i="30"/>
  <c r="H255" i="30"/>
  <c r="H234" i="30"/>
  <c r="H233" i="30"/>
  <c r="H212" i="30"/>
  <c r="H211" i="30"/>
  <c r="H190" i="30"/>
  <c r="H189" i="30"/>
  <c r="W169" i="30"/>
  <c r="W168" i="30"/>
  <c r="W167" i="30"/>
  <c r="W165" i="30"/>
  <c r="W164" i="30"/>
  <c r="W163" i="30"/>
  <c r="W162" i="30"/>
  <c r="W161" i="30"/>
  <c r="W160" i="30"/>
  <c r="H168" i="30"/>
  <c r="H167" i="30"/>
  <c r="AL35" i="13"/>
  <c r="AL36" i="13"/>
  <c r="AL37" i="13"/>
  <c r="AL38" i="13"/>
  <c r="AL39" i="13"/>
  <c r="AL40" i="13"/>
  <c r="AL41" i="13"/>
  <c r="W22" i="30"/>
  <c r="H146" i="30"/>
  <c r="H145" i="30"/>
  <c r="H127" i="30"/>
  <c r="H126" i="30"/>
  <c r="W324" i="30" l="1"/>
  <c r="W320" i="30"/>
  <c r="X321" i="30" s="1"/>
  <c r="W280" i="30"/>
  <c r="W276" i="30"/>
  <c r="X278" i="30" s="1"/>
  <c r="W170" i="30"/>
  <c r="W166" i="30"/>
  <c r="X167" i="30" s="1"/>
  <c r="X279" i="30" l="1"/>
  <c r="X277" i="30"/>
  <c r="X169" i="30"/>
  <c r="J278" i="30"/>
  <c r="X168" i="30"/>
  <c r="X319" i="30"/>
  <c r="X323" i="30"/>
  <c r="J323" i="30" s="1"/>
  <c r="X322" i="30"/>
  <c r="J279" i="30"/>
  <c r="X315" i="30"/>
  <c r="J314" i="30" s="1"/>
  <c r="X316" i="30"/>
  <c r="J315" i="30" s="1"/>
  <c r="X317" i="30"/>
  <c r="J316" i="30" s="1"/>
  <c r="X318" i="30"/>
  <c r="J321" i="30"/>
  <c r="X314" i="30"/>
  <c r="X275" i="30"/>
  <c r="X271" i="30"/>
  <c r="J270" i="30" s="1"/>
  <c r="X272" i="30"/>
  <c r="J271" i="30" s="1"/>
  <c r="X273" i="30"/>
  <c r="J272" i="30" s="1"/>
  <c r="X274" i="30"/>
  <c r="X270" i="30"/>
  <c r="U19" i="17"/>
  <c r="U20" i="17" s="1"/>
  <c r="U21" i="17" s="1"/>
  <c r="U22" i="17" s="1"/>
  <c r="U23" i="17" s="1"/>
  <c r="U24" i="17" s="1"/>
  <c r="U25" i="17" s="1"/>
  <c r="U26" i="17" s="1"/>
  <c r="U27" i="17" s="1"/>
  <c r="U28" i="17" s="1"/>
  <c r="U29" i="17" s="1"/>
  <c r="U30" i="17" s="1"/>
  <c r="U31" i="17" s="1"/>
  <c r="U32" i="17" s="1"/>
  <c r="U33" i="17" s="1"/>
  <c r="U34" i="17" s="1"/>
  <c r="U35" i="17" s="1"/>
  <c r="U36" i="17" s="1"/>
  <c r="U37" i="17" s="1"/>
  <c r="T19" i="17"/>
  <c r="T20" i="17" s="1"/>
  <c r="T21" i="17" s="1"/>
  <c r="T22" i="17" s="1"/>
  <c r="T23" i="17" s="1"/>
  <c r="T24" i="17" s="1"/>
  <c r="T25" i="17" s="1"/>
  <c r="T26" i="17" s="1"/>
  <c r="T27" i="17" s="1"/>
  <c r="T28" i="17" s="1"/>
  <c r="T29" i="17" s="1"/>
  <c r="T30" i="17" s="1"/>
  <c r="T31" i="17" s="1"/>
  <c r="T32" i="17" s="1"/>
  <c r="T33" i="17" s="1"/>
  <c r="T34" i="17" s="1"/>
  <c r="T35" i="17" s="1"/>
  <c r="T36" i="17" s="1"/>
  <c r="T37" i="17" s="1"/>
  <c r="S19" i="17"/>
  <c r="S20" i="17" s="1"/>
  <c r="S21" i="17" s="1"/>
  <c r="S22" i="17" s="1"/>
  <c r="S23" i="17" s="1"/>
  <c r="S24" i="17" s="1"/>
  <c r="S25" i="17" s="1"/>
  <c r="S26" i="17" s="1"/>
  <c r="S27" i="17" s="1"/>
  <c r="S28" i="17" s="1"/>
  <c r="S29" i="17" s="1"/>
  <c r="S30" i="17" s="1"/>
  <c r="S31" i="17" s="1"/>
  <c r="S32" i="17" s="1"/>
  <c r="S33" i="17" s="1"/>
  <c r="S34" i="17" s="1"/>
  <c r="S35" i="17" s="1"/>
  <c r="S36" i="17" s="1"/>
  <c r="S37" i="17" s="1"/>
  <c r="T9" i="17"/>
  <c r="T10" i="17" s="1"/>
  <c r="T11" i="17" s="1"/>
  <c r="T12" i="17" s="1"/>
  <c r="T13" i="17" s="1"/>
  <c r="T14" i="17" s="1"/>
  <c r="U9" i="17"/>
  <c r="U10" i="17" s="1"/>
  <c r="U11" i="17" s="1"/>
  <c r="U12" i="17" s="1"/>
  <c r="U13" i="17" s="1"/>
  <c r="U14" i="17" s="1"/>
  <c r="U15" i="17" s="1"/>
  <c r="U16" i="17" s="1"/>
  <c r="U17" i="17" s="1"/>
  <c r="S9" i="17"/>
  <c r="S10" i="17" s="1"/>
  <c r="S11" i="17" s="1"/>
  <c r="S12" i="17" s="1"/>
  <c r="S13" i="17" s="1"/>
  <c r="S14" i="17" s="1"/>
  <c r="X324" i="30" l="1"/>
  <c r="J322" i="30"/>
  <c r="L321" i="30" s="1"/>
  <c r="J317" i="30"/>
  <c r="X320" i="30"/>
  <c r="J277" i="30"/>
  <c r="L277" i="30" s="1"/>
  <c r="X280" i="30"/>
  <c r="J313" i="30"/>
  <c r="J273" i="30"/>
  <c r="J269" i="30"/>
  <c r="X276" i="30"/>
  <c r="AL29" i="13"/>
  <c r="AL30" i="13"/>
  <c r="AL31" i="13"/>
  <c r="AL32" i="13"/>
  <c r="AL33" i="13"/>
  <c r="AL34" i="13"/>
  <c r="S15" i="17"/>
  <c r="S16" i="17" s="1"/>
  <c r="S17" i="17" s="1"/>
  <c r="AL28" i="13"/>
  <c r="T15" i="17"/>
  <c r="T16" i="17" s="1"/>
  <c r="T17" i="17" s="1"/>
  <c r="H107" i="30"/>
  <c r="H108" i="30"/>
  <c r="H89" i="30"/>
  <c r="H88" i="30"/>
  <c r="H70" i="30"/>
  <c r="H69" i="30"/>
  <c r="W29" i="30"/>
  <c r="H31" i="30"/>
  <c r="H30" i="30"/>
  <c r="P174" i="29"/>
  <c r="O174" i="29"/>
  <c r="N174" i="29"/>
  <c r="M174" i="29"/>
  <c r="L174" i="29"/>
  <c r="K174" i="29"/>
  <c r="P173" i="29"/>
  <c r="O173" i="29"/>
  <c r="N173" i="29"/>
  <c r="M173" i="29"/>
  <c r="L173" i="29"/>
  <c r="K173" i="29"/>
  <c r="P172" i="29"/>
  <c r="O172" i="29"/>
  <c r="N172" i="29"/>
  <c r="M172" i="29"/>
  <c r="L172" i="29"/>
  <c r="K172" i="29"/>
  <c r="P171" i="29"/>
  <c r="O171" i="29"/>
  <c r="N171" i="29"/>
  <c r="M171" i="29"/>
  <c r="L171" i="29"/>
  <c r="K171" i="29"/>
  <c r="P170" i="29"/>
  <c r="O170" i="29"/>
  <c r="N170" i="29"/>
  <c r="M170" i="29"/>
  <c r="L170" i="29"/>
  <c r="K170" i="29"/>
  <c r="P169" i="29"/>
  <c r="O169" i="29"/>
  <c r="N169" i="29"/>
  <c r="M169" i="29"/>
  <c r="L169" i="29"/>
  <c r="K169" i="29"/>
  <c r="P168" i="29"/>
  <c r="O168" i="29"/>
  <c r="N168" i="29"/>
  <c r="M168" i="29"/>
  <c r="L168" i="29"/>
  <c r="K168" i="29"/>
  <c r="P167" i="29"/>
  <c r="O167" i="29"/>
  <c r="N167" i="29"/>
  <c r="M167" i="29"/>
  <c r="L167" i="29"/>
  <c r="K167" i="29"/>
  <c r="P166" i="29"/>
  <c r="O166" i="29"/>
  <c r="N166" i="29"/>
  <c r="M166" i="29"/>
  <c r="L166" i="29"/>
  <c r="K166" i="29"/>
  <c r="P165" i="29"/>
  <c r="O165" i="29"/>
  <c r="N165" i="29"/>
  <c r="M165" i="29"/>
  <c r="L165" i="29"/>
  <c r="K165" i="29"/>
  <c r="P164" i="29"/>
  <c r="O164" i="29"/>
  <c r="N164" i="29"/>
  <c r="M164" i="29"/>
  <c r="L164" i="29"/>
  <c r="K164" i="29"/>
  <c r="P163" i="29"/>
  <c r="O163" i="29"/>
  <c r="N163" i="29"/>
  <c r="M163" i="29"/>
  <c r="L163" i="29"/>
  <c r="K163" i="29"/>
  <c r="P162" i="29"/>
  <c r="O162" i="29"/>
  <c r="N162" i="29"/>
  <c r="M162" i="29"/>
  <c r="L162" i="29"/>
  <c r="K162" i="29"/>
  <c r="P161" i="29"/>
  <c r="O161" i="29"/>
  <c r="N161" i="29"/>
  <c r="M161" i="29"/>
  <c r="L161" i="29"/>
  <c r="K161" i="29"/>
  <c r="P160" i="29"/>
  <c r="O160" i="29"/>
  <c r="N160" i="29"/>
  <c r="M160" i="29"/>
  <c r="L160" i="29"/>
  <c r="K160" i="29"/>
  <c r="P159" i="29"/>
  <c r="O159" i="29"/>
  <c r="N159" i="29"/>
  <c r="M159" i="29"/>
  <c r="L159" i="29"/>
  <c r="K159" i="29"/>
  <c r="P158" i="29"/>
  <c r="O158" i="29"/>
  <c r="N158" i="29"/>
  <c r="M158" i="29"/>
  <c r="L158" i="29"/>
  <c r="K158" i="29"/>
  <c r="P157" i="29"/>
  <c r="O157" i="29"/>
  <c r="N157" i="29"/>
  <c r="M157" i="29"/>
  <c r="L157" i="29"/>
  <c r="K157" i="29"/>
  <c r="P156" i="29"/>
  <c r="O156" i="29"/>
  <c r="N156" i="29"/>
  <c r="M156" i="29"/>
  <c r="L156" i="29"/>
  <c r="K156" i="29"/>
  <c r="P155" i="29"/>
  <c r="O155" i="29"/>
  <c r="N155" i="29"/>
  <c r="M155" i="29"/>
  <c r="L155" i="29"/>
  <c r="K155" i="29"/>
  <c r="P154" i="29"/>
  <c r="O154" i="29"/>
  <c r="N154" i="29"/>
  <c r="M154" i="29"/>
  <c r="L154" i="29"/>
  <c r="K154" i="29"/>
  <c r="P153" i="29"/>
  <c r="O153" i="29"/>
  <c r="N153" i="29"/>
  <c r="M153" i="29"/>
  <c r="L153" i="29"/>
  <c r="K153" i="29"/>
  <c r="P152" i="29"/>
  <c r="O152" i="29"/>
  <c r="N152" i="29"/>
  <c r="M152" i="29"/>
  <c r="L152" i="29"/>
  <c r="K152" i="29"/>
  <c r="P151" i="29"/>
  <c r="O151" i="29"/>
  <c r="N151" i="29"/>
  <c r="M151" i="29"/>
  <c r="L151" i="29"/>
  <c r="K151" i="29"/>
  <c r="P150" i="29"/>
  <c r="O150" i="29"/>
  <c r="N150" i="29"/>
  <c r="M150" i="29"/>
  <c r="L150" i="29"/>
  <c r="K150" i="29"/>
  <c r="P149" i="29"/>
  <c r="O149" i="29"/>
  <c r="N149" i="29"/>
  <c r="M149" i="29"/>
  <c r="L149" i="29"/>
  <c r="K149" i="29"/>
  <c r="P148" i="29"/>
  <c r="O148" i="29"/>
  <c r="N148" i="29"/>
  <c r="M148" i="29"/>
  <c r="L148" i="29"/>
  <c r="K148" i="29"/>
  <c r="P147" i="29"/>
  <c r="O147" i="29"/>
  <c r="N147" i="29"/>
  <c r="M147" i="29"/>
  <c r="L147" i="29"/>
  <c r="K147" i="29"/>
  <c r="P146" i="29"/>
  <c r="O146" i="29"/>
  <c r="N146" i="29"/>
  <c r="M146" i="29"/>
  <c r="L146" i="29"/>
  <c r="K146" i="29"/>
  <c r="P145" i="29"/>
  <c r="O145" i="29"/>
  <c r="N145" i="29"/>
  <c r="M145" i="29"/>
  <c r="L145" i="29"/>
  <c r="K145" i="29"/>
  <c r="P144" i="29"/>
  <c r="O144" i="29"/>
  <c r="N144" i="29"/>
  <c r="M144" i="29"/>
  <c r="L144" i="29"/>
  <c r="K144" i="29"/>
  <c r="P143" i="29"/>
  <c r="O143" i="29"/>
  <c r="N143" i="29"/>
  <c r="M143" i="29"/>
  <c r="L143" i="29"/>
  <c r="K143" i="29"/>
  <c r="P142" i="29"/>
  <c r="O142" i="29"/>
  <c r="N142" i="29"/>
  <c r="M142" i="29"/>
  <c r="L142" i="29"/>
  <c r="K142" i="29"/>
  <c r="P141" i="29"/>
  <c r="O141" i="29"/>
  <c r="N141" i="29"/>
  <c r="M141" i="29"/>
  <c r="L141" i="29"/>
  <c r="K141" i="29"/>
  <c r="P140" i="29"/>
  <c r="O140" i="29"/>
  <c r="N140" i="29"/>
  <c r="M140" i="29"/>
  <c r="L140" i="29"/>
  <c r="K140" i="29"/>
  <c r="P139" i="29"/>
  <c r="O139" i="29"/>
  <c r="N139" i="29"/>
  <c r="M139" i="29"/>
  <c r="L139" i="29"/>
  <c r="K139" i="29"/>
  <c r="P138" i="29"/>
  <c r="O138" i="29"/>
  <c r="N138" i="29"/>
  <c r="M138" i="29"/>
  <c r="L138" i="29"/>
  <c r="K138" i="29"/>
  <c r="P137" i="29"/>
  <c r="O137" i="29"/>
  <c r="N137" i="29"/>
  <c r="M137" i="29"/>
  <c r="L137" i="29"/>
  <c r="K137" i="29"/>
  <c r="P136" i="29"/>
  <c r="O136" i="29"/>
  <c r="N136" i="29"/>
  <c r="M136" i="29"/>
  <c r="L136" i="29"/>
  <c r="K136" i="29"/>
  <c r="P135" i="29"/>
  <c r="O135" i="29"/>
  <c r="N135" i="29"/>
  <c r="M135" i="29"/>
  <c r="L135" i="29"/>
  <c r="K135" i="29"/>
  <c r="P134" i="29"/>
  <c r="O134" i="29"/>
  <c r="N134" i="29"/>
  <c r="M134" i="29"/>
  <c r="L134" i="29"/>
  <c r="K134" i="29"/>
  <c r="P133" i="29"/>
  <c r="O133" i="29"/>
  <c r="N133" i="29"/>
  <c r="M133" i="29"/>
  <c r="L133" i="29"/>
  <c r="K133" i="29"/>
  <c r="P132" i="29"/>
  <c r="O132" i="29"/>
  <c r="N132" i="29"/>
  <c r="M132" i="29"/>
  <c r="L132" i="29"/>
  <c r="K132" i="29"/>
  <c r="P131" i="29"/>
  <c r="O131" i="29"/>
  <c r="N131" i="29"/>
  <c r="M131" i="29"/>
  <c r="L131" i="29"/>
  <c r="K131" i="29"/>
  <c r="P130" i="29"/>
  <c r="O130" i="29"/>
  <c r="N130" i="29"/>
  <c r="M130" i="29"/>
  <c r="L130" i="29"/>
  <c r="K130" i="29"/>
  <c r="P129" i="29"/>
  <c r="O129" i="29"/>
  <c r="N129" i="29"/>
  <c r="M129" i="29"/>
  <c r="L129" i="29"/>
  <c r="K129" i="29"/>
  <c r="P128" i="29"/>
  <c r="O128" i="29"/>
  <c r="N128" i="29"/>
  <c r="M128" i="29"/>
  <c r="L128" i="29"/>
  <c r="K128" i="29"/>
  <c r="P127" i="29"/>
  <c r="O127" i="29"/>
  <c r="N127" i="29"/>
  <c r="M127" i="29"/>
  <c r="L127" i="29"/>
  <c r="K127" i="29"/>
  <c r="P126" i="29"/>
  <c r="O126" i="29"/>
  <c r="N126" i="29"/>
  <c r="M126" i="29"/>
  <c r="L126" i="29"/>
  <c r="K126" i="29"/>
  <c r="P125" i="29"/>
  <c r="O125" i="29"/>
  <c r="N125" i="29"/>
  <c r="M125" i="29"/>
  <c r="L125" i="29"/>
  <c r="K125" i="29"/>
  <c r="P124" i="29"/>
  <c r="O124" i="29"/>
  <c r="N124" i="29"/>
  <c r="M124" i="29"/>
  <c r="L124" i="29"/>
  <c r="K124" i="29"/>
  <c r="P123" i="29"/>
  <c r="O123" i="29"/>
  <c r="N123" i="29"/>
  <c r="M123" i="29"/>
  <c r="L123" i="29"/>
  <c r="K123" i="29"/>
  <c r="P122" i="29"/>
  <c r="O122" i="29"/>
  <c r="N122" i="29"/>
  <c r="M122" i="29"/>
  <c r="L122" i="29"/>
  <c r="K122" i="29"/>
  <c r="P121" i="29"/>
  <c r="O121" i="29"/>
  <c r="N121" i="29"/>
  <c r="M121" i="29"/>
  <c r="L121" i="29"/>
  <c r="K121" i="29"/>
  <c r="P120" i="29"/>
  <c r="O120" i="29"/>
  <c r="N120" i="29"/>
  <c r="M120" i="29"/>
  <c r="L120" i="29"/>
  <c r="K120" i="29"/>
  <c r="P119" i="29"/>
  <c r="O119" i="29"/>
  <c r="N119" i="29"/>
  <c r="M119" i="29"/>
  <c r="L119" i="29"/>
  <c r="K119" i="29"/>
  <c r="P118" i="29"/>
  <c r="O118" i="29"/>
  <c r="N118" i="29"/>
  <c r="M118" i="29"/>
  <c r="L118" i="29"/>
  <c r="K118" i="29"/>
  <c r="P117" i="29"/>
  <c r="O117" i="29"/>
  <c r="N117" i="29"/>
  <c r="M117" i="29"/>
  <c r="L117" i="29"/>
  <c r="K117" i="29"/>
  <c r="P116" i="29"/>
  <c r="O116" i="29"/>
  <c r="N116" i="29"/>
  <c r="M116" i="29"/>
  <c r="L116" i="29"/>
  <c r="K116" i="29"/>
  <c r="P115" i="29"/>
  <c r="O115" i="29"/>
  <c r="N115" i="29"/>
  <c r="M115" i="29"/>
  <c r="L115" i="29"/>
  <c r="K115" i="29"/>
  <c r="P114" i="29"/>
  <c r="O114" i="29"/>
  <c r="N114" i="29"/>
  <c r="M114" i="29"/>
  <c r="L114" i="29"/>
  <c r="K114" i="29"/>
  <c r="P113" i="29"/>
  <c r="O113" i="29"/>
  <c r="N113" i="29"/>
  <c r="M113" i="29"/>
  <c r="L113" i="29"/>
  <c r="K113" i="29"/>
  <c r="P112" i="29"/>
  <c r="O112" i="29"/>
  <c r="N112" i="29"/>
  <c r="M112" i="29"/>
  <c r="L112" i="29"/>
  <c r="K112" i="29"/>
  <c r="P111" i="29"/>
  <c r="O111" i="29"/>
  <c r="N111" i="29"/>
  <c r="M111" i="29"/>
  <c r="L111" i="29"/>
  <c r="K111" i="29"/>
  <c r="P110" i="29"/>
  <c r="O110" i="29"/>
  <c r="N110" i="29"/>
  <c r="M110" i="29"/>
  <c r="L110" i="29"/>
  <c r="K110" i="29"/>
  <c r="P109" i="29"/>
  <c r="O109" i="29"/>
  <c r="N109" i="29"/>
  <c r="M109" i="29"/>
  <c r="L109" i="29"/>
  <c r="K109" i="29"/>
  <c r="P108" i="29"/>
  <c r="O108" i="29"/>
  <c r="N108" i="29"/>
  <c r="M108" i="29"/>
  <c r="L108" i="29"/>
  <c r="K108" i="29"/>
  <c r="P107" i="29"/>
  <c r="O107" i="29"/>
  <c r="N107" i="29"/>
  <c r="M107" i="29"/>
  <c r="L107" i="29"/>
  <c r="K107" i="29"/>
  <c r="P106" i="29"/>
  <c r="O106" i="29"/>
  <c r="N106" i="29"/>
  <c r="M106" i="29"/>
  <c r="L106" i="29"/>
  <c r="K106" i="29"/>
  <c r="P105" i="29"/>
  <c r="O105" i="29"/>
  <c r="N105" i="29"/>
  <c r="M105" i="29"/>
  <c r="L105" i="29"/>
  <c r="K105" i="29"/>
  <c r="P104" i="29"/>
  <c r="O104" i="29"/>
  <c r="N104" i="29"/>
  <c r="M104" i="29"/>
  <c r="L104" i="29"/>
  <c r="K104" i="29"/>
  <c r="P103" i="29"/>
  <c r="O103" i="29"/>
  <c r="N103" i="29"/>
  <c r="M103" i="29"/>
  <c r="L103" i="29"/>
  <c r="K103" i="29"/>
  <c r="P102" i="29"/>
  <c r="O102" i="29"/>
  <c r="N102" i="29"/>
  <c r="M102" i="29"/>
  <c r="L102" i="29"/>
  <c r="K102" i="29"/>
  <c r="P101" i="29"/>
  <c r="O101" i="29"/>
  <c r="N101" i="29"/>
  <c r="M101" i="29"/>
  <c r="L101" i="29"/>
  <c r="K101" i="29"/>
  <c r="P100" i="29"/>
  <c r="O100" i="29"/>
  <c r="N100" i="29"/>
  <c r="M100" i="29"/>
  <c r="L100" i="29"/>
  <c r="K100" i="29"/>
  <c r="P99" i="29"/>
  <c r="O99" i="29"/>
  <c r="N99" i="29"/>
  <c r="M99" i="29"/>
  <c r="L99" i="29"/>
  <c r="K99" i="29"/>
  <c r="P98" i="29"/>
  <c r="O98" i="29"/>
  <c r="N98" i="29"/>
  <c r="M98" i="29"/>
  <c r="L98" i="29"/>
  <c r="K98" i="29"/>
  <c r="P97" i="29"/>
  <c r="O97" i="29"/>
  <c r="N97" i="29"/>
  <c r="M97" i="29"/>
  <c r="L97" i="29"/>
  <c r="K97" i="29"/>
  <c r="P96" i="29"/>
  <c r="O96" i="29"/>
  <c r="N96" i="29"/>
  <c r="M96" i="29"/>
  <c r="L96" i="29"/>
  <c r="K96" i="29"/>
  <c r="P95" i="29"/>
  <c r="O95" i="29"/>
  <c r="N95" i="29"/>
  <c r="M95" i="29"/>
  <c r="L95" i="29"/>
  <c r="K95" i="29"/>
  <c r="P94" i="29"/>
  <c r="O94" i="29"/>
  <c r="N94" i="29"/>
  <c r="M94" i="29"/>
  <c r="L94" i="29"/>
  <c r="K94" i="29"/>
  <c r="P93" i="29"/>
  <c r="O93" i="29"/>
  <c r="N93" i="29"/>
  <c r="M93" i="29"/>
  <c r="L93" i="29"/>
  <c r="K93" i="29"/>
  <c r="P92" i="29"/>
  <c r="O92" i="29"/>
  <c r="N92" i="29"/>
  <c r="M92" i="29"/>
  <c r="L92" i="29"/>
  <c r="K92" i="29"/>
  <c r="P91" i="29"/>
  <c r="O91" i="29"/>
  <c r="N91" i="29"/>
  <c r="M91" i="29"/>
  <c r="L91" i="29"/>
  <c r="K91" i="29"/>
  <c r="P90" i="29"/>
  <c r="O90" i="29"/>
  <c r="N90" i="29"/>
  <c r="M90" i="29"/>
  <c r="L90" i="29"/>
  <c r="K90" i="29"/>
  <c r="P89" i="29"/>
  <c r="O89" i="29"/>
  <c r="N89" i="29"/>
  <c r="M89" i="29"/>
  <c r="L89" i="29"/>
  <c r="K89" i="29"/>
  <c r="P88" i="29"/>
  <c r="O88" i="29"/>
  <c r="N88" i="29"/>
  <c r="M88" i="29"/>
  <c r="L88" i="29"/>
  <c r="K88" i="29"/>
  <c r="P87" i="29"/>
  <c r="O87" i="29"/>
  <c r="N87" i="29"/>
  <c r="M87" i="29"/>
  <c r="L87" i="29"/>
  <c r="K87" i="29"/>
  <c r="P86" i="29"/>
  <c r="O86" i="29"/>
  <c r="N86" i="29"/>
  <c r="M86" i="29"/>
  <c r="L86" i="29"/>
  <c r="K86" i="29"/>
  <c r="P85" i="29"/>
  <c r="O85" i="29"/>
  <c r="N85" i="29"/>
  <c r="M85" i="29"/>
  <c r="L85" i="29"/>
  <c r="K85" i="29"/>
  <c r="P84" i="29"/>
  <c r="O84" i="29"/>
  <c r="N84" i="29"/>
  <c r="M84" i="29"/>
  <c r="L84" i="29"/>
  <c r="K84" i="29"/>
  <c r="P83" i="29"/>
  <c r="O83" i="29"/>
  <c r="N83" i="29"/>
  <c r="M83" i="29"/>
  <c r="L83" i="29"/>
  <c r="K83" i="29"/>
  <c r="P82" i="29"/>
  <c r="O82" i="29"/>
  <c r="N82" i="29"/>
  <c r="M82" i="29"/>
  <c r="L82" i="29"/>
  <c r="K82" i="29"/>
  <c r="P81" i="29"/>
  <c r="O81" i="29"/>
  <c r="N81" i="29"/>
  <c r="M81" i="29"/>
  <c r="L81" i="29"/>
  <c r="K81" i="29"/>
  <c r="P80" i="29"/>
  <c r="O80" i="29"/>
  <c r="N80" i="29"/>
  <c r="M80" i="29"/>
  <c r="L80" i="29"/>
  <c r="K80" i="29"/>
  <c r="P79" i="29"/>
  <c r="O79" i="29"/>
  <c r="N79" i="29"/>
  <c r="M79" i="29"/>
  <c r="L79" i="29"/>
  <c r="K79" i="29"/>
  <c r="P78" i="29"/>
  <c r="O78" i="29"/>
  <c r="N78" i="29"/>
  <c r="M78" i="29"/>
  <c r="L78" i="29"/>
  <c r="K78" i="29"/>
  <c r="P77" i="29"/>
  <c r="O77" i="29"/>
  <c r="N77" i="29"/>
  <c r="M77" i="29"/>
  <c r="L77" i="29"/>
  <c r="K77" i="29"/>
  <c r="P76" i="29"/>
  <c r="O76" i="29"/>
  <c r="N76" i="29"/>
  <c r="M76" i="29"/>
  <c r="L76" i="29"/>
  <c r="K76" i="29"/>
  <c r="P75" i="29"/>
  <c r="O75" i="29"/>
  <c r="N75" i="29"/>
  <c r="M75" i="29"/>
  <c r="L75" i="29"/>
  <c r="K75" i="29"/>
  <c r="P74" i="29"/>
  <c r="O74" i="29"/>
  <c r="N74" i="29"/>
  <c r="M74" i="29"/>
  <c r="L74" i="29"/>
  <c r="K74" i="29"/>
  <c r="P73" i="29"/>
  <c r="O73" i="29"/>
  <c r="N73" i="29"/>
  <c r="M73" i="29"/>
  <c r="L73" i="29"/>
  <c r="K73" i="29"/>
  <c r="P72" i="29"/>
  <c r="O72" i="29"/>
  <c r="N72" i="29"/>
  <c r="M72" i="29"/>
  <c r="L72" i="29"/>
  <c r="K72" i="29"/>
  <c r="P71" i="29"/>
  <c r="O71" i="29"/>
  <c r="N71" i="29"/>
  <c r="M71" i="29"/>
  <c r="L71" i="29"/>
  <c r="K71" i="29"/>
  <c r="P70" i="29"/>
  <c r="O70" i="29"/>
  <c r="N70" i="29"/>
  <c r="M70" i="29"/>
  <c r="L70" i="29"/>
  <c r="K70" i="29"/>
  <c r="P69" i="29"/>
  <c r="O69" i="29"/>
  <c r="N69" i="29"/>
  <c r="M69" i="29"/>
  <c r="L69" i="29"/>
  <c r="K69" i="29"/>
  <c r="P68" i="29"/>
  <c r="O68" i="29"/>
  <c r="N68" i="29"/>
  <c r="M68" i="29"/>
  <c r="L68" i="29"/>
  <c r="K68" i="29"/>
  <c r="P67" i="29"/>
  <c r="O67" i="29"/>
  <c r="N67" i="29"/>
  <c r="M67" i="29"/>
  <c r="L67" i="29"/>
  <c r="K67" i="29"/>
  <c r="P66" i="29"/>
  <c r="O66" i="29"/>
  <c r="N66" i="29"/>
  <c r="M66" i="29"/>
  <c r="L66" i="29"/>
  <c r="K66" i="29"/>
  <c r="P65" i="29"/>
  <c r="O65" i="29"/>
  <c r="N65" i="29"/>
  <c r="M65" i="29"/>
  <c r="L65" i="29"/>
  <c r="K65" i="29"/>
  <c r="P64" i="29"/>
  <c r="O64" i="29"/>
  <c r="N64" i="29"/>
  <c r="M64" i="29"/>
  <c r="L64" i="29"/>
  <c r="K64" i="29"/>
  <c r="P63" i="29"/>
  <c r="O63" i="29"/>
  <c r="N63" i="29"/>
  <c r="M63" i="29"/>
  <c r="L63" i="29"/>
  <c r="K63" i="29"/>
  <c r="P62" i="29"/>
  <c r="O62" i="29"/>
  <c r="N62" i="29"/>
  <c r="M62" i="29"/>
  <c r="L62" i="29"/>
  <c r="K62" i="29"/>
  <c r="P61" i="29"/>
  <c r="O61" i="29"/>
  <c r="N61" i="29"/>
  <c r="M61" i="29"/>
  <c r="L61" i="29"/>
  <c r="K61" i="29"/>
  <c r="P60" i="29"/>
  <c r="O60" i="29"/>
  <c r="N60" i="29"/>
  <c r="M60" i="29"/>
  <c r="L60" i="29"/>
  <c r="K60" i="29"/>
  <c r="P59" i="29"/>
  <c r="O59" i="29"/>
  <c r="N59" i="29"/>
  <c r="M59" i="29"/>
  <c r="L59" i="29"/>
  <c r="K59" i="29"/>
  <c r="P58" i="29"/>
  <c r="O58" i="29"/>
  <c r="N58" i="29"/>
  <c r="M58" i="29"/>
  <c r="L58" i="29"/>
  <c r="K58" i="29"/>
  <c r="P57" i="29"/>
  <c r="O57" i="29"/>
  <c r="N57" i="29"/>
  <c r="M57" i="29"/>
  <c r="L57" i="29"/>
  <c r="K57" i="29"/>
  <c r="P56" i="29"/>
  <c r="O56" i="29"/>
  <c r="N56" i="29"/>
  <c r="M56" i="29"/>
  <c r="L56" i="29"/>
  <c r="K56" i="29"/>
  <c r="P55" i="29"/>
  <c r="O55" i="29"/>
  <c r="N55" i="29"/>
  <c r="M55" i="29"/>
  <c r="L55" i="29"/>
  <c r="K55" i="29"/>
  <c r="P54" i="29"/>
  <c r="O54" i="29"/>
  <c r="N54" i="29"/>
  <c r="M54" i="29"/>
  <c r="L54" i="29"/>
  <c r="K54" i="29"/>
  <c r="P53" i="29"/>
  <c r="O53" i="29"/>
  <c r="N53" i="29"/>
  <c r="M53" i="29"/>
  <c r="L53" i="29"/>
  <c r="K53" i="29"/>
  <c r="P52" i="29"/>
  <c r="O52" i="29"/>
  <c r="N52" i="29"/>
  <c r="M52" i="29"/>
  <c r="L52" i="29"/>
  <c r="K52" i="29"/>
  <c r="P51" i="29"/>
  <c r="O51" i="29"/>
  <c r="N51" i="29"/>
  <c r="M51" i="29"/>
  <c r="L51" i="29"/>
  <c r="K51" i="29"/>
  <c r="P50" i="29"/>
  <c r="O50" i="29"/>
  <c r="N50" i="29"/>
  <c r="M50" i="29"/>
  <c r="L50" i="29"/>
  <c r="K50" i="29"/>
  <c r="P49" i="29"/>
  <c r="O49" i="29"/>
  <c r="N49" i="29"/>
  <c r="M49" i="29"/>
  <c r="L49" i="29"/>
  <c r="K49" i="29"/>
  <c r="P48" i="29"/>
  <c r="O48" i="29"/>
  <c r="N48" i="29"/>
  <c r="M48" i="29"/>
  <c r="L48" i="29"/>
  <c r="K48" i="29"/>
  <c r="P47" i="29"/>
  <c r="O47" i="29"/>
  <c r="N47" i="29"/>
  <c r="M47" i="29"/>
  <c r="L47" i="29"/>
  <c r="K47" i="29"/>
  <c r="P46" i="29"/>
  <c r="O46" i="29"/>
  <c r="N46" i="29"/>
  <c r="M46" i="29"/>
  <c r="L46" i="29"/>
  <c r="K46" i="29"/>
  <c r="P45" i="29"/>
  <c r="O45" i="29"/>
  <c r="N45" i="29"/>
  <c r="M45" i="29"/>
  <c r="L45" i="29"/>
  <c r="K45" i="29"/>
  <c r="P44" i="29"/>
  <c r="O44" i="29"/>
  <c r="N44" i="29"/>
  <c r="M44" i="29"/>
  <c r="L44" i="29"/>
  <c r="K44" i="29"/>
  <c r="P43" i="29"/>
  <c r="O43" i="29"/>
  <c r="N43" i="29"/>
  <c r="M43" i="29"/>
  <c r="L43" i="29"/>
  <c r="K43" i="29"/>
  <c r="P42" i="29"/>
  <c r="O42" i="29"/>
  <c r="N42" i="29"/>
  <c r="M42" i="29"/>
  <c r="L42" i="29"/>
  <c r="K42" i="29"/>
  <c r="P41" i="29"/>
  <c r="O41" i="29"/>
  <c r="N41" i="29"/>
  <c r="M41" i="29"/>
  <c r="L41" i="29"/>
  <c r="K41" i="29"/>
  <c r="P40" i="29"/>
  <c r="O40" i="29"/>
  <c r="N40" i="29"/>
  <c r="M40" i="29"/>
  <c r="L40" i="29"/>
  <c r="K40" i="29"/>
  <c r="P39" i="29"/>
  <c r="O39" i="29"/>
  <c r="N39" i="29"/>
  <c r="M39" i="29"/>
  <c r="L39" i="29"/>
  <c r="K39" i="29"/>
  <c r="P38" i="29"/>
  <c r="O38" i="29"/>
  <c r="N38" i="29"/>
  <c r="M38" i="29"/>
  <c r="L38" i="29"/>
  <c r="K38" i="29"/>
  <c r="P37" i="29"/>
  <c r="O37" i="29"/>
  <c r="N37" i="29"/>
  <c r="M37" i="29"/>
  <c r="L37" i="29"/>
  <c r="K37" i="29"/>
  <c r="P36" i="29"/>
  <c r="O36" i="29"/>
  <c r="N36" i="29"/>
  <c r="M36" i="29"/>
  <c r="L36" i="29"/>
  <c r="K36" i="29"/>
  <c r="P35" i="29"/>
  <c r="O35" i="29"/>
  <c r="N35" i="29"/>
  <c r="M35" i="29"/>
  <c r="L35" i="29"/>
  <c r="K35" i="29"/>
  <c r="P34" i="29"/>
  <c r="O34" i="29"/>
  <c r="N34" i="29"/>
  <c r="M34" i="29"/>
  <c r="L34" i="29"/>
  <c r="K34" i="29"/>
  <c r="P33" i="29"/>
  <c r="O33" i="29"/>
  <c r="N33" i="29"/>
  <c r="M33" i="29"/>
  <c r="L33" i="29"/>
  <c r="K33" i="29"/>
  <c r="P32" i="29"/>
  <c r="O32" i="29"/>
  <c r="N32" i="29"/>
  <c r="M32" i="29"/>
  <c r="L32" i="29"/>
  <c r="K32" i="29"/>
  <c r="P31" i="29"/>
  <c r="O31" i="29"/>
  <c r="N31" i="29"/>
  <c r="M31" i="29"/>
  <c r="L31" i="29"/>
  <c r="K31" i="29"/>
  <c r="P30" i="29"/>
  <c r="O30" i="29"/>
  <c r="N30" i="29"/>
  <c r="M30" i="29"/>
  <c r="L30" i="29"/>
  <c r="K30" i="29"/>
  <c r="P29" i="29"/>
  <c r="O29" i="29"/>
  <c r="N29" i="29"/>
  <c r="M29" i="29"/>
  <c r="L29" i="29"/>
  <c r="K29" i="29"/>
  <c r="P28" i="29"/>
  <c r="O28" i="29"/>
  <c r="N28" i="29"/>
  <c r="M28" i="29"/>
  <c r="L28" i="29"/>
  <c r="K28" i="29"/>
  <c r="P27" i="29"/>
  <c r="O27" i="29"/>
  <c r="N27" i="29"/>
  <c r="M27" i="29"/>
  <c r="L27" i="29"/>
  <c r="K27" i="29"/>
  <c r="P26" i="29"/>
  <c r="O26" i="29"/>
  <c r="N26" i="29"/>
  <c r="M26" i="29"/>
  <c r="L26" i="29"/>
  <c r="K26" i="29"/>
  <c r="P25" i="29"/>
  <c r="O25" i="29"/>
  <c r="N25" i="29"/>
  <c r="M25" i="29"/>
  <c r="L25" i="29"/>
  <c r="K25" i="29"/>
  <c r="P24" i="29"/>
  <c r="O24" i="29"/>
  <c r="N24" i="29"/>
  <c r="M24" i="29"/>
  <c r="L24" i="29"/>
  <c r="K24" i="29"/>
  <c r="P23" i="29"/>
  <c r="O23" i="29"/>
  <c r="N23" i="29"/>
  <c r="M23" i="29"/>
  <c r="L23" i="29"/>
  <c r="K23" i="29"/>
  <c r="P22" i="29"/>
  <c r="O22" i="29"/>
  <c r="N22" i="29"/>
  <c r="M22" i="29"/>
  <c r="L22" i="29"/>
  <c r="K22" i="29"/>
  <c r="P21" i="29"/>
  <c r="O21" i="29"/>
  <c r="N21" i="29"/>
  <c r="M21" i="29"/>
  <c r="L21" i="29"/>
  <c r="K21" i="29"/>
  <c r="P20" i="29"/>
  <c r="O20" i="29"/>
  <c r="N20" i="29"/>
  <c r="M20" i="29"/>
  <c r="L20" i="29"/>
  <c r="K20" i="29"/>
  <c r="P19" i="29"/>
  <c r="O19" i="29"/>
  <c r="N19" i="29"/>
  <c r="M19" i="29"/>
  <c r="L19" i="29"/>
  <c r="K19" i="29"/>
  <c r="P18" i="29"/>
  <c r="O18" i="29"/>
  <c r="N18" i="29"/>
  <c r="M18" i="29"/>
  <c r="L18" i="29"/>
  <c r="K18" i="29"/>
  <c r="P17" i="29"/>
  <c r="O17" i="29"/>
  <c r="N17" i="29"/>
  <c r="M17" i="29"/>
  <c r="L17" i="29"/>
  <c r="K17" i="29"/>
  <c r="P16" i="29"/>
  <c r="O16" i="29"/>
  <c r="N16" i="29"/>
  <c r="M16" i="29"/>
  <c r="L16" i="29"/>
  <c r="K16" i="29"/>
  <c r="P15" i="29"/>
  <c r="O15" i="29"/>
  <c r="N15" i="29"/>
  <c r="M15" i="29"/>
  <c r="L15" i="29"/>
  <c r="K15" i="29"/>
  <c r="P14" i="29"/>
  <c r="O14" i="29"/>
  <c r="N14" i="29"/>
  <c r="M14" i="29"/>
  <c r="L14" i="29"/>
  <c r="K14" i="29"/>
  <c r="P13" i="29"/>
  <c r="O13" i="29"/>
  <c r="N13" i="29"/>
  <c r="M13" i="29"/>
  <c r="L13" i="29"/>
  <c r="K13" i="29"/>
  <c r="P12" i="29"/>
  <c r="O12" i="29"/>
  <c r="N12" i="29"/>
  <c r="M12" i="29"/>
  <c r="L12" i="29"/>
  <c r="K12" i="29"/>
  <c r="P11" i="29"/>
  <c r="O11" i="29"/>
  <c r="N11" i="29"/>
  <c r="M11" i="29"/>
  <c r="L11" i="29"/>
  <c r="K11" i="29"/>
  <c r="P10" i="29"/>
  <c r="O10" i="29"/>
  <c r="N10" i="29"/>
  <c r="M10" i="29"/>
  <c r="L10" i="29"/>
  <c r="K10" i="29"/>
  <c r="P9" i="29"/>
  <c r="O9" i="29"/>
  <c r="N9" i="29"/>
  <c r="M9" i="29"/>
  <c r="L9" i="29"/>
  <c r="K9" i="29"/>
  <c r="P8" i="29"/>
  <c r="O8" i="29"/>
  <c r="N8" i="29"/>
  <c r="M8" i="29"/>
  <c r="L8" i="29"/>
  <c r="K8" i="29"/>
  <c r="W45" i="30" l="1"/>
  <c r="W47" i="30"/>
  <c r="W46" i="30"/>
  <c r="W49" i="30"/>
  <c r="W44" i="30"/>
  <c r="W48" i="30"/>
  <c r="W23" i="30"/>
  <c r="X23" i="30" s="1"/>
  <c r="J22" i="30" s="1"/>
  <c r="R34" i="13" s="1"/>
  <c r="L313" i="30"/>
  <c r="P313" i="30" s="1"/>
  <c r="AK41" i="13" s="1"/>
  <c r="AM41" i="13" s="1"/>
  <c r="W24" i="30"/>
  <c r="X24" i="30" s="1"/>
  <c r="J23" i="30" s="1"/>
  <c r="R35" i="13" s="1"/>
  <c r="W28" i="30"/>
  <c r="X28" i="30" s="1"/>
  <c r="W25" i="30"/>
  <c r="X25" i="30" s="1"/>
  <c r="J24" i="30" s="1"/>
  <c r="R36" i="13" s="1"/>
  <c r="W26" i="30"/>
  <c r="X26" i="30" s="1"/>
  <c r="J25" i="30" s="1"/>
  <c r="R37" i="13" s="1"/>
  <c r="W27" i="30"/>
  <c r="X27" i="30" s="1"/>
  <c r="L269" i="30"/>
  <c r="P269" i="30" s="1"/>
  <c r="AK39" i="13" s="1"/>
  <c r="AM39" i="13" s="1"/>
  <c r="M8" i="17"/>
  <c r="M41" i="17"/>
  <c r="M16" i="17"/>
  <c r="M28" i="17"/>
  <c r="M29" i="17"/>
  <c r="M30" i="17"/>
  <c r="M31" i="17"/>
  <c r="M32" i="17"/>
  <c r="M33" i="17"/>
  <c r="M34" i="17"/>
  <c r="M35" i="17"/>
  <c r="M36" i="17"/>
  <c r="M37" i="17"/>
  <c r="M9" i="17"/>
  <c r="M12" i="17"/>
  <c r="M43" i="17"/>
  <c r="M42" i="17"/>
  <c r="Z28" i="22" l="1"/>
  <c r="Z27" i="22"/>
  <c r="W50" i="30"/>
  <c r="X49" i="30" s="1"/>
  <c r="Y8" i="22"/>
  <c r="X29" i="30"/>
  <c r="J26" i="30"/>
  <c r="Z90" i="22"/>
  <c r="Z82" i="22"/>
  <c r="Z74" i="22"/>
  <c r="Z68" i="22"/>
  <c r="Z65" i="22"/>
  <c r="Z55" i="22"/>
  <c r="Z50" i="22"/>
  <c r="Z173" i="22"/>
  <c r="Z31" i="22"/>
  <c r="Z162" i="22"/>
  <c r="Z89" i="22"/>
  <c r="Z81" i="22"/>
  <c r="Z73" i="22"/>
  <c r="Z153" i="22"/>
  <c r="Z155" i="22"/>
  <c r="Z54" i="22"/>
  <c r="Z49" i="22"/>
  <c r="Z172" i="22"/>
  <c r="Z19" i="22"/>
  <c r="Z15" i="22"/>
  <c r="Z38" i="22"/>
  <c r="Z166" i="22"/>
  <c r="Z30" i="22"/>
  <c r="Z163" i="22"/>
  <c r="Z52" i="22"/>
  <c r="Z88" i="22"/>
  <c r="Z63" i="22"/>
  <c r="Z164" i="22"/>
  <c r="Z14" i="22"/>
  <c r="Z79" i="22"/>
  <c r="Z158" i="22"/>
  <c r="Z42" i="22"/>
  <c r="Z94" i="22"/>
  <c r="Z86" i="22"/>
  <c r="Z78" i="22"/>
  <c r="Z70" i="22"/>
  <c r="Z66" i="22"/>
  <c r="Z159" i="22"/>
  <c r="Z46" i="22"/>
  <c r="Z157" i="22"/>
  <c r="Z44" i="22"/>
  <c r="Z33" i="22"/>
  <c r="Z26" i="22"/>
  <c r="Z22" i="22"/>
  <c r="Z18" i="22"/>
  <c r="Z80" i="22"/>
  <c r="Z53" i="22"/>
  <c r="Z12" i="22"/>
  <c r="Z71" i="22"/>
  <c r="Z168" i="22"/>
  <c r="Z165" i="22"/>
  <c r="Z21" i="22"/>
  <c r="Z93" i="22"/>
  <c r="Z85" i="22"/>
  <c r="Z77" i="22"/>
  <c r="Z69" i="22"/>
  <c r="Z62" i="22"/>
  <c r="Z60" i="22"/>
  <c r="Z47" i="22"/>
  <c r="Z156" i="22"/>
  <c r="Z56" i="22"/>
  <c r="Z11" i="22"/>
  <c r="Z39" i="22"/>
  <c r="Z20" i="22"/>
  <c r="Z72" i="22"/>
  <c r="Z169" i="22"/>
  <c r="Z32" i="22"/>
  <c r="Z24" i="22"/>
  <c r="Z40" i="22"/>
  <c r="Z87" i="22"/>
  <c r="Z61" i="22"/>
  <c r="Z92" i="22"/>
  <c r="Z84" i="22"/>
  <c r="Z76" i="22"/>
  <c r="Z59" i="22"/>
  <c r="Z45" i="22"/>
  <c r="Z174" i="22"/>
  <c r="Z57" i="22"/>
  <c r="Z35" i="22"/>
  <c r="Z160" i="22"/>
  <c r="Z64" i="22"/>
  <c r="Z171" i="22"/>
  <c r="Z34" i="22"/>
  <c r="Z95" i="22"/>
  <c r="Z154" i="22"/>
  <c r="Z167" i="22"/>
  <c r="Z91" i="22"/>
  <c r="Z83" i="22"/>
  <c r="Z75" i="22"/>
  <c r="Z67" i="22"/>
  <c r="Z58" i="22"/>
  <c r="Z170" i="22"/>
  <c r="Z48" i="22"/>
  <c r="Z51" i="22"/>
  <c r="Z41" i="22"/>
  <c r="Z29" i="22"/>
  <c r="Z23" i="22"/>
  <c r="Z8" i="22"/>
  <c r="X45" i="30" l="1"/>
  <c r="J43" i="30" s="1"/>
  <c r="X48" i="30"/>
  <c r="X46" i="30"/>
  <c r="J44" i="30" s="1"/>
  <c r="X44" i="30"/>
  <c r="J42" i="30" s="1"/>
  <c r="X47" i="30"/>
  <c r="J45" i="30" s="1"/>
  <c r="W146" i="30"/>
  <c r="L22" i="30"/>
  <c r="R38" i="13"/>
  <c r="J46" i="30" l="1"/>
  <c r="X50" i="30"/>
  <c r="L42" i="30"/>
  <c r="P41" i="30" s="1"/>
  <c r="AK28" i="13" s="1"/>
  <c r="AM28" i="13" s="1"/>
  <c r="X9" i="22"/>
  <c r="X10" i="22"/>
  <c r="X16" i="22"/>
  <c r="X13" i="22"/>
  <c r="X20" i="22"/>
  <c r="X25" i="22"/>
  <c r="X37" i="22"/>
  <c r="X36" i="22"/>
  <c r="X43" i="22"/>
  <c r="X40" i="22"/>
  <c r="X52" i="22"/>
  <c r="X161" i="22"/>
  <c r="W299" i="30" s="1"/>
  <c r="X18" i="22"/>
  <c r="X17" i="22"/>
  <c r="X162" i="22"/>
  <c r="X160" i="22"/>
  <c r="X14" i="22"/>
  <c r="X163" i="22"/>
  <c r="X22" i="22"/>
  <c r="X21" i="22"/>
  <c r="X23" i="22"/>
  <c r="X24" i="22"/>
  <c r="X30" i="22"/>
  <c r="X29" i="22"/>
  <c r="X28" i="22"/>
  <c r="X26" i="22"/>
  <c r="X27" i="22"/>
  <c r="X34" i="22"/>
  <c r="X166" i="22"/>
  <c r="X31" i="22"/>
  <c r="X35" i="22"/>
  <c r="X33" i="22"/>
  <c r="X165" i="22"/>
  <c r="X32" i="22"/>
  <c r="X38" i="22"/>
  <c r="X41" i="22"/>
  <c r="X39" i="22"/>
  <c r="X42" i="22"/>
  <c r="X12" i="22"/>
  <c r="X15" i="22"/>
  <c r="X11" i="22"/>
  <c r="X164" i="22"/>
  <c r="X19" i="22"/>
  <c r="X51" i="22"/>
  <c r="X57" i="22"/>
  <c r="X56" i="22"/>
  <c r="X44" i="22"/>
  <c r="X167" i="22"/>
  <c r="X171" i="22"/>
  <c r="X172" i="22"/>
  <c r="X173" i="22"/>
  <c r="X48" i="22"/>
  <c r="X174" i="22"/>
  <c r="X156" i="22"/>
  <c r="X157" i="22"/>
  <c r="X168" i="22"/>
  <c r="X169" i="22"/>
  <c r="X49" i="22"/>
  <c r="X50" i="22"/>
  <c r="X170" i="22"/>
  <c r="X45" i="22"/>
  <c r="X47" i="22"/>
  <c r="X46" i="22"/>
  <c r="X158" i="22"/>
  <c r="X53" i="22"/>
  <c r="X54" i="22"/>
  <c r="W211" i="30" s="1"/>
  <c r="X55" i="22"/>
  <c r="X58" i="22"/>
  <c r="X59" i="22"/>
  <c r="X60" i="22"/>
  <c r="X159" i="22"/>
  <c r="X61" i="22"/>
  <c r="X63" i="22"/>
  <c r="X155" i="22"/>
  <c r="X65" i="22"/>
  <c r="X62" i="22"/>
  <c r="X66" i="22"/>
  <c r="X154" i="22"/>
  <c r="X64" i="22"/>
  <c r="X153" i="22"/>
  <c r="X68" i="22"/>
  <c r="X67" i="22"/>
  <c r="X69" i="22"/>
  <c r="X70" i="22"/>
  <c r="X71" i="22"/>
  <c r="X72" i="22"/>
  <c r="X73" i="22"/>
  <c r="X74" i="22"/>
  <c r="X75" i="22"/>
  <c r="X76" i="22"/>
  <c r="X77" i="22"/>
  <c r="X78" i="22"/>
  <c r="X79" i="22"/>
  <c r="X80" i="22"/>
  <c r="X81" i="22"/>
  <c r="X82" i="22"/>
  <c r="X83" i="22"/>
  <c r="X84" i="22"/>
  <c r="X85" i="22"/>
  <c r="X86" i="22"/>
  <c r="X87" i="22"/>
  <c r="X88" i="22"/>
  <c r="X89" i="22"/>
  <c r="X90" i="22"/>
  <c r="X91" i="22"/>
  <c r="X92" i="22"/>
  <c r="X93" i="22"/>
  <c r="X94" i="22"/>
  <c r="X95" i="22"/>
  <c r="X8" i="22"/>
  <c r="M22" i="17"/>
  <c r="M15" i="17"/>
  <c r="M38" i="17"/>
  <c r="M20" i="17"/>
  <c r="M26" i="17"/>
  <c r="M25" i="17"/>
  <c r="M19" i="17"/>
  <c r="M40" i="17"/>
  <c r="M39" i="17"/>
  <c r="M17" i="17"/>
  <c r="M11" i="17"/>
  <c r="M10" i="17"/>
  <c r="M27" i="17"/>
  <c r="M14" i="17"/>
  <c r="M21" i="17"/>
  <c r="M13" i="17"/>
  <c r="M23" i="17"/>
  <c r="M18" i="17"/>
  <c r="Y69" i="22"/>
  <c r="M24" i="17"/>
  <c r="W30" i="30" l="1"/>
  <c r="X30" i="30" s="1"/>
  <c r="W233" i="30"/>
  <c r="W69" i="30"/>
  <c r="W145" i="30"/>
  <c r="W255" i="30"/>
  <c r="W107" i="30"/>
  <c r="W126" i="30"/>
  <c r="W189" i="30"/>
  <c r="W88" i="30"/>
  <c r="Z161" i="22"/>
  <c r="W300" i="30" s="1"/>
  <c r="Z36" i="22"/>
  <c r="Z43" i="22"/>
  <c r="Z16" i="22"/>
  <c r="W70" i="30" s="1"/>
  <c r="Z25" i="22"/>
  <c r="Z10" i="22"/>
  <c r="Z13" i="22"/>
  <c r="Z17" i="22"/>
  <c r="W256" i="30"/>
  <c r="Z37" i="22"/>
  <c r="Z9" i="22"/>
  <c r="Y156" i="22"/>
  <c r="Y158" i="22"/>
  <c r="Y81" i="22"/>
  <c r="Y85" i="22"/>
  <c r="Y19" i="22"/>
  <c r="Y38" i="22"/>
  <c r="Y166" i="22"/>
  <c r="Y172" i="22"/>
  <c r="Y77" i="22"/>
  <c r="Y15" i="22"/>
  <c r="Y93" i="22"/>
  <c r="Y62" i="22"/>
  <c r="Y39" i="22"/>
  <c r="Y89" i="22"/>
  <c r="Y155" i="22"/>
  <c r="Y56" i="22"/>
  <c r="Y153" i="22"/>
  <c r="J30" i="30" l="1"/>
  <c r="R42" i="13" s="1"/>
  <c r="W31" i="30"/>
  <c r="X31" i="30" s="1"/>
  <c r="W234" i="30"/>
  <c r="W108" i="30"/>
  <c r="W89" i="30"/>
  <c r="W127" i="30"/>
  <c r="W190" i="30"/>
  <c r="W212" i="30"/>
  <c r="Y16" i="22"/>
  <c r="Y25" i="22"/>
  <c r="Y24" i="22"/>
  <c r="Y14" i="22"/>
  <c r="Y40" i="22"/>
  <c r="Y11" i="22"/>
  <c r="Y73" i="22"/>
  <c r="Y160" i="22"/>
  <c r="Y10" i="22"/>
  <c r="Y161" i="22"/>
  <c r="Y167" i="22"/>
  <c r="Y12" i="22"/>
  <c r="Y36" i="22"/>
  <c r="Y64" i="22"/>
  <c r="Y50" i="22"/>
  <c r="Y28" i="22"/>
  <c r="Y46" i="22"/>
  <c r="Y17" i="22"/>
  <c r="Y57" i="22"/>
  <c r="Y66" i="22"/>
  <c r="Y94" i="22"/>
  <c r="Y71" i="22"/>
  <c r="Y67" i="22"/>
  <c r="Y51" i="22"/>
  <c r="Y168" i="22"/>
  <c r="Y63" i="22"/>
  <c r="Y88" i="22"/>
  <c r="Y21" i="22"/>
  <c r="Y68" i="22"/>
  <c r="Y48" i="22"/>
  <c r="Y92" i="22"/>
  <c r="Y157" i="22"/>
  <c r="Y52" i="22"/>
  <c r="Y87" i="22"/>
  <c r="Y43" i="22"/>
  <c r="Y91" i="22"/>
  <c r="Y164" i="22"/>
  <c r="Y78" i="22"/>
  <c r="Y169" i="22"/>
  <c r="Y55" i="22"/>
  <c r="Y82" i="22"/>
  <c r="Y33" i="22"/>
  <c r="Y9" i="22"/>
  <c r="Y61" i="22"/>
  <c r="Y27" i="22"/>
  <c r="Y162" i="22"/>
  <c r="Y45" i="22"/>
  <c r="Y76" i="22"/>
  <c r="Y34" i="22"/>
  <c r="Y171" i="22"/>
  <c r="Y47" i="22"/>
  <c r="Y37" i="22"/>
  <c r="Y75" i="22"/>
  <c r="Y23" i="22"/>
  <c r="Y83" i="22"/>
  <c r="Y74" i="22"/>
  <c r="Y95" i="22"/>
  <c r="Y173" i="22"/>
  <c r="Y72" i="22"/>
  <c r="Y49" i="22"/>
  <c r="Y159" i="22"/>
  <c r="Y86" i="22"/>
  <c r="Y163" i="22"/>
  <c r="Y165" i="22"/>
  <c r="Y26" i="22"/>
  <c r="Y41" i="22"/>
  <c r="Y22" i="22"/>
  <c r="Y53" i="22"/>
  <c r="Y80" i="22"/>
  <c r="Y35" i="22"/>
  <c r="Y174" i="22"/>
  <c r="Y54" i="22"/>
  <c r="Y79" i="22"/>
  <c r="Y70" i="22"/>
  <c r="Y30" i="22"/>
  <c r="Y44" i="22"/>
  <c r="Y18" i="22"/>
  <c r="Y29" i="22"/>
  <c r="Y31" i="22"/>
  <c r="Y58" i="22"/>
  <c r="Y65" i="22"/>
  <c r="Y90" i="22"/>
  <c r="Y20" i="22"/>
  <c r="Y154" i="22"/>
  <c r="Y42" i="22"/>
  <c r="Y170" i="22"/>
  <c r="Y59" i="22"/>
  <c r="Y84" i="22"/>
  <c r="Y32" i="22"/>
  <c r="Y13" i="22"/>
  <c r="Y60" i="22"/>
  <c r="W32" i="30" l="1"/>
  <c r="X32" i="30" s="1"/>
  <c r="X33" i="30" s="1"/>
  <c r="W191" i="30"/>
  <c r="W128" i="30"/>
  <c r="W147" i="30"/>
  <c r="W109" i="30"/>
  <c r="W71" i="30"/>
  <c r="W301" i="30"/>
  <c r="W213" i="30"/>
  <c r="W235" i="30"/>
  <c r="W257" i="30"/>
  <c r="W90" i="30"/>
  <c r="J32" i="30" l="1"/>
  <c r="R44" i="13" s="1"/>
  <c r="W214" i="30"/>
  <c r="W302" i="30"/>
  <c r="W236" i="30"/>
  <c r="W72" i="30"/>
  <c r="W148" i="30"/>
  <c r="W192" i="30"/>
  <c r="J168" i="30"/>
  <c r="J169" i="30"/>
  <c r="W258" i="30"/>
  <c r="W129" i="30"/>
  <c r="W110" i="30"/>
  <c r="W91" i="30"/>
  <c r="W33" i="30"/>
  <c r="J31" i="30"/>
  <c r="Q9" i="22"/>
  <c r="J167" i="30" l="1"/>
  <c r="L167" i="30" s="1"/>
  <c r="X170" i="30"/>
  <c r="L30" i="30"/>
  <c r="R43" i="13"/>
  <c r="Q25" i="22"/>
  <c r="R25" i="22"/>
  <c r="S25" i="22"/>
  <c r="T25" i="22"/>
  <c r="U25" i="22"/>
  <c r="V25" i="22"/>
  <c r="Q122" i="22"/>
  <c r="R122" i="22"/>
  <c r="S122" i="22"/>
  <c r="T122" i="22"/>
  <c r="U122" i="22"/>
  <c r="V122" i="22"/>
  <c r="Q118" i="22"/>
  <c r="R118" i="22"/>
  <c r="S118" i="22"/>
  <c r="T118" i="22"/>
  <c r="U118" i="22"/>
  <c r="V118" i="22"/>
  <c r="Q123" i="22"/>
  <c r="R123" i="22"/>
  <c r="S123" i="22"/>
  <c r="T123" i="22"/>
  <c r="U123" i="22"/>
  <c r="V123" i="22"/>
  <c r="Q119" i="22"/>
  <c r="R119" i="22"/>
  <c r="S119" i="22"/>
  <c r="T119" i="22"/>
  <c r="U119" i="22"/>
  <c r="V119" i="22"/>
  <c r="Q37" i="22"/>
  <c r="R37" i="22"/>
  <c r="S37" i="22"/>
  <c r="T37" i="22"/>
  <c r="U37" i="22"/>
  <c r="V37" i="22"/>
  <c r="Q36" i="22"/>
  <c r="R36" i="22"/>
  <c r="S36" i="22"/>
  <c r="T36" i="22"/>
  <c r="U36" i="22"/>
  <c r="V36" i="22"/>
  <c r="Q43" i="22"/>
  <c r="R43" i="22"/>
  <c r="S43" i="22"/>
  <c r="T43" i="22"/>
  <c r="U43" i="22"/>
  <c r="V43" i="22"/>
  <c r="Q40" i="22"/>
  <c r="R40" i="22"/>
  <c r="S40" i="22"/>
  <c r="T40" i="22"/>
  <c r="U40" i="22"/>
  <c r="V40" i="22"/>
  <c r="Q52" i="22"/>
  <c r="R52" i="22"/>
  <c r="S52" i="22"/>
  <c r="T52" i="22"/>
  <c r="U52" i="22"/>
  <c r="V52" i="22"/>
  <c r="Q111" i="22"/>
  <c r="R111" i="22"/>
  <c r="S111" i="22"/>
  <c r="T111" i="22"/>
  <c r="U111" i="22"/>
  <c r="V111" i="22"/>
  <c r="Q110" i="22"/>
  <c r="R110" i="22"/>
  <c r="S110" i="22"/>
  <c r="T110" i="22"/>
  <c r="U110" i="22"/>
  <c r="V110" i="22"/>
  <c r="Q161" i="22"/>
  <c r="R161" i="22"/>
  <c r="S161" i="22"/>
  <c r="T161" i="22"/>
  <c r="U161" i="22"/>
  <c r="V161" i="22"/>
  <c r="Q115" i="22"/>
  <c r="R115" i="22"/>
  <c r="S115" i="22"/>
  <c r="T115" i="22"/>
  <c r="U115" i="22"/>
  <c r="V115" i="22"/>
  <c r="Q18" i="22"/>
  <c r="W248" i="30" s="1"/>
  <c r="R18" i="22"/>
  <c r="S18" i="22"/>
  <c r="T18" i="22"/>
  <c r="U18" i="22"/>
  <c r="V18" i="22"/>
  <c r="Q128" i="22"/>
  <c r="R128" i="22"/>
  <c r="S128" i="22"/>
  <c r="T128" i="22"/>
  <c r="U128" i="22"/>
  <c r="V128" i="22"/>
  <c r="Q126" i="22"/>
  <c r="R126" i="22"/>
  <c r="S126" i="22"/>
  <c r="T126" i="22"/>
  <c r="U126" i="22"/>
  <c r="V126" i="22"/>
  <c r="Q17" i="22"/>
  <c r="R17" i="22"/>
  <c r="S17" i="22"/>
  <c r="T17" i="22"/>
  <c r="U17" i="22"/>
  <c r="V17" i="22"/>
  <c r="Q162" i="22"/>
  <c r="R162" i="22"/>
  <c r="S162" i="22"/>
  <c r="T162" i="22"/>
  <c r="U162" i="22"/>
  <c r="V162" i="22"/>
  <c r="Q160" i="22"/>
  <c r="R160" i="22"/>
  <c r="S160" i="22"/>
  <c r="T160" i="22"/>
  <c r="U160" i="22"/>
  <c r="V160" i="22"/>
  <c r="Q14" i="22"/>
  <c r="R14" i="22"/>
  <c r="S14" i="22"/>
  <c r="T14" i="22"/>
  <c r="U14" i="22"/>
  <c r="V14" i="22"/>
  <c r="Q163" i="22"/>
  <c r="R163" i="22"/>
  <c r="S163" i="22"/>
  <c r="T163" i="22"/>
  <c r="U163" i="22"/>
  <c r="V163" i="22"/>
  <c r="Q129" i="22"/>
  <c r="R129" i="22"/>
  <c r="S129" i="22"/>
  <c r="T129" i="22"/>
  <c r="U129" i="22"/>
  <c r="V129" i="22"/>
  <c r="Q116" i="22"/>
  <c r="R116" i="22"/>
  <c r="S116" i="22"/>
  <c r="T116" i="22"/>
  <c r="U116" i="22"/>
  <c r="V116" i="22"/>
  <c r="Q22" i="22"/>
  <c r="R22" i="22"/>
  <c r="S22" i="22"/>
  <c r="T22" i="22"/>
  <c r="U22" i="22"/>
  <c r="V22" i="22"/>
  <c r="Q21" i="22"/>
  <c r="R21" i="22"/>
  <c r="S21" i="22"/>
  <c r="T21" i="22"/>
  <c r="U21" i="22"/>
  <c r="V21" i="22"/>
  <c r="Q130" i="22"/>
  <c r="R130" i="22"/>
  <c r="S130" i="22"/>
  <c r="T130" i="22"/>
  <c r="U130" i="22"/>
  <c r="V130" i="22"/>
  <c r="Q107" i="22"/>
  <c r="R107" i="22"/>
  <c r="S107" i="22"/>
  <c r="T107" i="22"/>
  <c r="U107" i="22"/>
  <c r="V107" i="22"/>
  <c r="Q23" i="22"/>
  <c r="R23" i="22"/>
  <c r="S23" i="22"/>
  <c r="T23" i="22"/>
  <c r="U23" i="22"/>
  <c r="V23" i="22"/>
  <c r="Q112" i="22"/>
  <c r="R112" i="22"/>
  <c r="S112" i="22"/>
  <c r="T112" i="22"/>
  <c r="U112" i="22"/>
  <c r="V112" i="22"/>
  <c r="Q131" i="22"/>
  <c r="R131" i="22"/>
  <c r="S131" i="22"/>
  <c r="T131" i="22"/>
  <c r="U131" i="22"/>
  <c r="V131" i="22"/>
  <c r="Q24" i="22"/>
  <c r="R24" i="22"/>
  <c r="S24" i="22"/>
  <c r="T24" i="22"/>
  <c r="U24" i="22"/>
  <c r="V24" i="22"/>
  <c r="Q30" i="22"/>
  <c r="R30" i="22"/>
  <c r="S30" i="22"/>
  <c r="T30" i="22"/>
  <c r="U30" i="22"/>
  <c r="V30" i="22"/>
  <c r="Q120" i="22"/>
  <c r="R120" i="22"/>
  <c r="S120" i="22"/>
  <c r="T120" i="22"/>
  <c r="U120" i="22"/>
  <c r="V120" i="22"/>
  <c r="Q29" i="22"/>
  <c r="R29" i="22"/>
  <c r="S29" i="22"/>
  <c r="T29" i="22"/>
  <c r="U29" i="22"/>
  <c r="V29" i="22"/>
  <c r="Q133" i="22"/>
  <c r="R133" i="22"/>
  <c r="S133" i="22"/>
  <c r="T133" i="22"/>
  <c r="U133" i="22"/>
  <c r="V133" i="22"/>
  <c r="Q28" i="22"/>
  <c r="R28" i="22"/>
  <c r="S28" i="22"/>
  <c r="T28" i="22"/>
  <c r="U28" i="22"/>
  <c r="V28" i="22"/>
  <c r="Q26" i="22"/>
  <c r="R26" i="22"/>
  <c r="S26" i="22"/>
  <c r="T26" i="22"/>
  <c r="U26" i="22"/>
  <c r="V26" i="22"/>
  <c r="Q27" i="22"/>
  <c r="R27" i="22"/>
  <c r="S27" i="22"/>
  <c r="T27" i="22"/>
  <c r="U27" i="22"/>
  <c r="V27" i="22"/>
  <c r="Q34" i="22"/>
  <c r="R34" i="22"/>
  <c r="S34" i="22"/>
  <c r="T34" i="22"/>
  <c r="U34" i="22"/>
  <c r="V34" i="22"/>
  <c r="Q166" i="22"/>
  <c r="R166" i="22"/>
  <c r="S166" i="22"/>
  <c r="T166" i="22"/>
  <c r="U166" i="22"/>
  <c r="V166" i="22"/>
  <c r="Q31" i="22"/>
  <c r="R31" i="22"/>
  <c r="S31" i="22"/>
  <c r="T31" i="22"/>
  <c r="U31" i="22"/>
  <c r="V31" i="22"/>
  <c r="Q134" i="22"/>
  <c r="R134" i="22"/>
  <c r="S134" i="22"/>
  <c r="T134" i="22"/>
  <c r="U134" i="22"/>
  <c r="V134" i="22"/>
  <c r="Q35" i="22"/>
  <c r="R35" i="22"/>
  <c r="S35" i="22"/>
  <c r="T35" i="22"/>
  <c r="U35" i="22"/>
  <c r="V35" i="22"/>
  <c r="Q108" i="22"/>
  <c r="R108" i="22"/>
  <c r="S108" i="22"/>
  <c r="T108" i="22"/>
  <c r="U108" i="22"/>
  <c r="V108" i="22"/>
  <c r="Q33" i="22"/>
  <c r="R33" i="22"/>
  <c r="S33" i="22"/>
  <c r="T33" i="22"/>
  <c r="U33" i="22"/>
  <c r="V33" i="22"/>
  <c r="Q165" i="22"/>
  <c r="R165" i="22"/>
  <c r="S165" i="22"/>
  <c r="T165" i="22"/>
  <c r="U165" i="22"/>
  <c r="V165" i="22"/>
  <c r="Q32" i="22"/>
  <c r="R32" i="22"/>
  <c r="S32" i="22"/>
  <c r="T32" i="22"/>
  <c r="U32" i="22"/>
  <c r="V32" i="22"/>
  <c r="Q38" i="22"/>
  <c r="R38" i="22"/>
  <c r="S38" i="22"/>
  <c r="T38" i="22"/>
  <c r="U38" i="22"/>
  <c r="V38" i="22"/>
  <c r="Q124" i="22"/>
  <c r="R124" i="22"/>
  <c r="S124" i="22"/>
  <c r="T124" i="22"/>
  <c r="U124" i="22"/>
  <c r="V124" i="22"/>
  <c r="Q41" i="22"/>
  <c r="R41" i="22"/>
  <c r="S41" i="22"/>
  <c r="T41" i="22"/>
  <c r="U41" i="22"/>
  <c r="V41" i="22"/>
  <c r="Q39" i="22"/>
  <c r="R39" i="22"/>
  <c r="S39" i="22"/>
  <c r="T39" i="22"/>
  <c r="U39" i="22"/>
  <c r="V39" i="22"/>
  <c r="Q42" i="22"/>
  <c r="R42" i="22"/>
  <c r="S42" i="22"/>
  <c r="T42" i="22"/>
  <c r="U42" i="22"/>
  <c r="V42" i="22"/>
  <c r="Q12" i="22"/>
  <c r="R12" i="22"/>
  <c r="S12" i="22"/>
  <c r="T12" i="22"/>
  <c r="U12" i="22"/>
  <c r="V12" i="22"/>
  <c r="Q15" i="22"/>
  <c r="R15" i="22"/>
  <c r="S15" i="22"/>
  <c r="T15" i="22"/>
  <c r="U15" i="22"/>
  <c r="V15" i="22"/>
  <c r="Q11" i="22"/>
  <c r="R11" i="22"/>
  <c r="S11" i="22"/>
  <c r="T11" i="22"/>
  <c r="U11" i="22"/>
  <c r="V11" i="22"/>
  <c r="Q127" i="22"/>
  <c r="R127" i="22"/>
  <c r="S127" i="22"/>
  <c r="T127" i="22"/>
  <c r="U127" i="22"/>
  <c r="V127" i="22"/>
  <c r="Q109" i="22"/>
  <c r="R109" i="22"/>
  <c r="S109" i="22"/>
  <c r="T109" i="22"/>
  <c r="U109" i="22"/>
  <c r="V109" i="22"/>
  <c r="Q164" i="22"/>
  <c r="R164" i="22"/>
  <c r="S164" i="22"/>
  <c r="T164" i="22"/>
  <c r="U164" i="22"/>
  <c r="V164" i="22"/>
  <c r="Q19" i="22"/>
  <c r="R19" i="22"/>
  <c r="S19" i="22"/>
  <c r="T19" i="22"/>
  <c r="U19" i="22"/>
  <c r="V19" i="22"/>
  <c r="Q51" i="22"/>
  <c r="R51" i="22"/>
  <c r="S51" i="22"/>
  <c r="T51" i="22"/>
  <c r="U51" i="22"/>
  <c r="V51" i="22"/>
  <c r="Q57" i="22"/>
  <c r="R57" i="22"/>
  <c r="S57" i="22"/>
  <c r="T57" i="22"/>
  <c r="U57" i="22"/>
  <c r="V57" i="22"/>
  <c r="Q56" i="22"/>
  <c r="R56" i="22"/>
  <c r="S56" i="22"/>
  <c r="T56" i="22"/>
  <c r="U56" i="22"/>
  <c r="V56" i="22"/>
  <c r="Q44" i="22"/>
  <c r="R44" i="22"/>
  <c r="S44" i="22"/>
  <c r="T44" i="22"/>
  <c r="U44" i="22"/>
  <c r="V44" i="22"/>
  <c r="Q167" i="22"/>
  <c r="R167" i="22"/>
  <c r="S167" i="22"/>
  <c r="T167" i="22"/>
  <c r="U167" i="22"/>
  <c r="V167" i="22"/>
  <c r="Q171" i="22"/>
  <c r="R171" i="22"/>
  <c r="S171" i="22"/>
  <c r="T171" i="22"/>
  <c r="U171" i="22"/>
  <c r="V171" i="22"/>
  <c r="Q172" i="22"/>
  <c r="R172" i="22"/>
  <c r="S172" i="22"/>
  <c r="T172" i="22"/>
  <c r="U172" i="22"/>
  <c r="V172" i="22"/>
  <c r="Q173" i="22"/>
  <c r="R173" i="22"/>
  <c r="S173" i="22"/>
  <c r="T173" i="22"/>
  <c r="U173" i="22"/>
  <c r="V173" i="22"/>
  <c r="Q48" i="22"/>
  <c r="R48" i="22"/>
  <c r="S48" i="22"/>
  <c r="T48" i="22"/>
  <c r="U48" i="22"/>
  <c r="V48" i="22"/>
  <c r="Q174" i="22"/>
  <c r="R174" i="22"/>
  <c r="S174" i="22"/>
  <c r="T174" i="22"/>
  <c r="U174" i="22"/>
  <c r="V174" i="22"/>
  <c r="Q156" i="22"/>
  <c r="R156" i="22"/>
  <c r="S156" i="22"/>
  <c r="T156" i="22"/>
  <c r="U156" i="22"/>
  <c r="V156" i="22"/>
  <c r="Q157" i="22"/>
  <c r="R157" i="22"/>
  <c r="S157" i="22"/>
  <c r="T157" i="22"/>
  <c r="U157" i="22"/>
  <c r="V157" i="22"/>
  <c r="Q168" i="22"/>
  <c r="R168" i="22"/>
  <c r="S168" i="22"/>
  <c r="T168" i="22"/>
  <c r="U168" i="22"/>
  <c r="V168" i="22"/>
  <c r="Q169" i="22"/>
  <c r="R169" i="22"/>
  <c r="S169" i="22"/>
  <c r="T169" i="22"/>
  <c r="U169" i="22"/>
  <c r="V169" i="22"/>
  <c r="Q49" i="22"/>
  <c r="R49" i="22"/>
  <c r="S49" i="22"/>
  <c r="T49" i="22"/>
  <c r="U49" i="22"/>
  <c r="V49" i="22"/>
  <c r="Q50" i="22"/>
  <c r="R50" i="22"/>
  <c r="S50" i="22"/>
  <c r="T50" i="22"/>
  <c r="U50" i="22"/>
  <c r="V50" i="22"/>
  <c r="Q170" i="22"/>
  <c r="R170" i="22"/>
  <c r="S170" i="22"/>
  <c r="T170" i="22"/>
  <c r="U170" i="22"/>
  <c r="V170" i="22"/>
  <c r="Q45" i="22"/>
  <c r="R45" i="22"/>
  <c r="S45" i="22"/>
  <c r="T45" i="22"/>
  <c r="U45" i="22"/>
  <c r="V45" i="22"/>
  <c r="Q47" i="22"/>
  <c r="R47" i="22"/>
  <c r="S47" i="22"/>
  <c r="T47" i="22"/>
  <c r="U47" i="22"/>
  <c r="V47" i="22"/>
  <c r="Q46" i="22"/>
  <c r="R46" i="22"/>
  <c r="S46" i="22"/>
  <c r="T46" i="22"/>
  <c r="U46" i="22"/>
  <c r="V46" i="22"/>
  <c r="Q158" i="22"/>
  <c r="R158" i="22"/>
  <c r="S158" i="22"/>
  <c r="T158" i="22"/>
  <c r="U158" i="22"/>
  <c r="V158" i="22"/>
  <c r="Q53" i="22"/>
  <c r="R53" i="22"/>
  <c r="S53" i="22"/>
  <c r="T53" i="22"/>
  <c r="U53" i="22"/>
  <c r="V53" i="22"/>
  <c r="Q54" i="22"/>
  <c r="R54" i="22"/>
  <c r="S54" i="22"/>
  <c r="T54" i="22"/>
  <c r="U54" i="22"/>
  <c r="V54" i="22"/>
  <c r="Q55" i="22"/>
  <c r="R55" i="22"/>
  <c r="S55" i="22"/>
  <c r="T55" i="22"/>
  <c r="U55" i="22"/>
  <c r="V55" i="22"/>
  <c r="Q58" i="22"/>
  <c r="R58" i="22"/>
  <c r="S58" i="22"/>
  <c r="T58" i="22"/>
  <c r="U58" i="22"/>
  <c r="V58" i="22"/>
  <c r="Q59" i="22"/>
  <c r="R59" i="22"/>
  <c r="S59" i="22"/>
  <c r="T59" i="22"/>
  <c r="U59" i="22"/>
  <c r="V59" i="22"/>
  <c r="Q60" i="22"/>
  <c r="R60" i="22"/>
  <c r="S60" i="22"/>
  <c r="T60" i="22"/>
  <c r="U60" i="22"/>
  <c r="V60" i="22"/>
  <c r="Q159" i="22"/>
  <c r="R159" i="22"/>
  <c r="S159" i="22"/>
  <c r="T159" i="22"/>
  <c r="U159" i="22"/>
  <c r="V159" i="22"/>
  <c r="Q61" i="22"/>
  <c r="R61" i="22"/>
  <c r="S61" i="22"/>
  <c r="T61" i="22"/>
  <c r="U61" i="22"/>
  <c r="V61" i="22"/>
  <c r="Q63" i="22"/>
  <c r="R63" i="22"/>
  <c r="S63" i="22"/>
  <c r="T63" i="22"/>
  <c r="U63" i="22"/>
  <c r="V63" i="22"/>
  <c r="Q155" i="22"/>
  <c r="R155" i="22"/>
  <c r="S155" i="22"/>
  <c r="T155" i="22"/>
  <c r="U155" i="22"/>
  <c r="V155" i="22"/>
  <c r="Q65" i="22"/>
  <c r="R65" i="22"/>
  <c r="S65" i="22"/>
  <c r="T65" i="22"/>
  <c r="U65" i="22"/>
  <c r="V65" i="22"/>
  <c r="Q62" i="22"/>
  <c r="R62" i="22"/>
  <c r="S62" i="22"/>
  <c r="T62" i="22"/>
  <c r="U62" i="22"/>
  <c r="V62" i="22"/>
  <c r="Q66" i="22"/>
  <c r="R66" i="22"/>
  <c r="S66" i="22"/>
  <c r="T66" i="22"/>
  <c r="U66" i="22"/>
  <c r="V66" i="22"/>
  <c r="Q154" i="22"/>
  <c r="R154" i="22"/>
  <c r="S154" i="22"/>
  <c r="T154" i="22"/>
  <c r="U154" i="22"/>
  <c r="V154" i="22"/>
  <c r="Q64" i="22"/>
  <c r="R64" i="22"/>
  <c r="S64" i="22"/>
  <c r="T64" i="22"/>
  <c r="U64" i="22"/>
  <c r="V64" i="22"/>
  <c r="Q153" i="22"/>
  <c r="R153" i="22"/>
  <c r="S153" i="22"/>
  <c r="T153" i="22"/>
  <c r="U153" i="22"/>
  <c r="V153" i="22"/>
  <c r="Q68" i="22"/>
  <c r="R68" i="22"/>
  <c r="S68" i="22"/>
  <c r="T68" i="22"/>
  <c r="U68" i="22"/>
  <c r="V68" i="22"/>
  <c r="Q67" i="22"/>
  <c r="R67" i="22"/>
  <c r="S67" i="22"/>
  <c r="T67" i="22"/>
  <c r="U67" i="22"/>
  <c r="V67" i="22"/>
  <c r="Q69" i="22"/>
  <c r="R69" i="22"/>
  <c r="S69" i="22"/>
  <c r="T69" i="22"/>
  <c r="U69" i="22"/>
  <c r="V69" i="22"/>
  <c r="Q70" i="22"/>
  <c r="R70" i="22"/>
  <c r="S70" i="22"/>
  <c r="T70" i="22"/>
  <c r="U70" i="22"/>
  <c r="V70" i="22"/>
  <c r="Q71" i="22"/>
  <c r="R71" i="22"/>
  <c r="S71" i="22"/>
  <c r="T71" i="22"/>
  <c r="U71" i="22"/>
  <c r="V71" i="22"/>
  <c r="Q72" i="22"/>
  <c r="R72" i="22"/>
  <c r="S72" i="22"/>
  <c r="T72" i="22"/>
  <c r="U72" i="22"/>
  <c r="V72" i="22"/>
  <c r="S117" i="22"/>
  <c r="W142" i="30" l="1"/>
  <c r="W141" i="30"/>
  <c r="W184" i="30"/>
  <c r="W143" i="30"/>
  <c r="W140" i="30"/>
  <c r="W139" i="30"/>
  <c r="W138" i="30"/>
  <c r="W206" i="30"/>
  <c r="W207" i="30"/>
  <c r="W297" i="30"/>
  <c r="W205" i="30"/>
  <c r="W208" i="30"/>
  <c r="W296" i="30"/>
  <c r="W204" i="30"/>
  <c r="W295" i="30"/>
  <c r="W294" i="30"/>
  <c r="W253" i="30"/>
  <c r="W293" i="30"/>
  <c r="W231" i="30"/>
  <c r="W252" i="30"/>
  <c r="W292" i="30"/>
  <c r="W230" i="30"/>
  <c r="W251" i="30"/>
  <c r="W229" i="30"/>
  <c r="W250" i="30"/>
  <c r="W228" i="30"/>
  <c r="W209" i="30"/>
  <c r="W249" i="30"/>
  <c r="W227" i="30"/>
  <c r="W226" i="30"/>
  <c r="W210" i="30" l="1"/>
  <c r="W254" i="30"/>
  <c r="W232" i="30"/>
  <c r="W298" i="30"/>
  <c r="W144" i="30"/>
  <c r="R8" i="22"/>
  <c r="Q8" i="22"/>
  <c r="R9" i="22"/>
  <c r="S9" i="22"/>
  <c r="T9" i="22"/>
  <c r="U9" i="22"/>
  <c r="V9" i="22"/>
  <c r="Q113" i="22"/>
  <c r="R113" i="22"/>
  <c r="S113" i="22"/>
  <c r="T113" i="22"/>
  <c r="U113" i="22"/>
  <c r="V113" i="22"/>
  <c r="Q10" i="22"/>
  <c r="R10" i="22"/>
  <c r="S10" i="22"/>
  <c r="T10" i="22"/>
  <c r="U10" i="22"/>
  <c r="V10" i="22"/>
  <c r="Q16" i="22"/>
  <c r="R16" i="22"/>
  <c r="S16" i="22"/>
  <c r="T16" i="22"/>
  <c r="U16" i="22"/>
  <c r="V16" i="22"/>
  <c r="Q114" i="22"/>
  <c r="R114" i="22"/>
  <c r="S114" i="22"/>
  <c r="T114" i="22"/>
  <c r="U114" i="22"/>
  <c r="V114" i="22"/>
  <c r="Q125" i="22"/>
  <c r="R125" i="22"/>
  <c r="S125" i="22"/>
  <c r="T125" i="22"/>
  <c r="U125" i="22"/>
  <c r="V125" i="22"/>
  <c r="Q13" i="22"/>
  <c r="R13" i="22"/>
  <c r="S13" i="22"/>
  <c r="T13" i="22"/>
  <c r="U13" i="22"/>
  <c r="V13" i="22"/>
  <c r="Q117" i="22"/>
  <c r="R117" i="22"/>
  <c r="T117" i="22"/>
  <c r="U117" i="22"/>
  <c r="V117" i="22"/>
  <c r="Q20" i="22"/>
  <c r="R20" i="22"/>
  <c r="S20" i="22"/>
  <c r="T20" i="22"/>
  <c r="U20" i="22"/>
  <c r="V20" i="22"/>
  <c r="Q132" i="22"/>
  <c r="R132" i="22"/>
  <c r="S132" i="22"/>
  <c r="T132" i="22"/>
  <c r="U132" i="22"/>
  <c r="V132" i="22"/>
  <c r="Q121" i="22"/>
  <c r="R121" i="22"/>
  <c r="S121" i="22"/>
  <c r="T121" i="22"/>
  <c r="U121" i="22"/>
  <c r="V121" i="22"/>
  <c r="Q73" i="22"/>
  <c r="R73" i="22"/>
  <c r="S73" i="22"/>
  <c r="T73" i="22"/>
  <c r="U73" i="22"/>
  <c r="V73" i="22"/>
  <c r="Q74" i="22"/>
  <c r="R74" i="22"/>
  <c r="S74" i="22"/>
  <c r="T74" i="22"/>
  <c r="U74" i="22"/>
  <c r="V74" i="22"/>
  <c r="Q75" i="22"/>
  <c r="R75" i="22"/>
  <c r="S75" i="22"/>
  <c r="T75" i="22"/>
  <c r="U75" i="22"/>
  <c r="V75" i="22"/>
  <c r="Q76" i="22"/>
  <c r="R76" i="22"/>
  <c r="S76" i="22"/>
  <c r="T76" i="22"/>
  <c r="U76" i="22"/>
  <c r="V76" i="22"/>
  <c r="Q77" i="22"/>
  <c r="R77" i="22"/>
  <c r="S77" i="22"/>
  <c r="T77" i="22"/>
  <c r="U77" i="22"/>
  <c r="V77" i="22"/>
  <c r="Q78" i="22"/>
  <c r="R78" i="22"/>
  <c r="S78" i="22"/>
  <c r="T78" i="22"/>
  <c r="U78" i="22"/>
  <c r="V78" i="22"/>
  <c r="Q79" i="22"/>
  <c r="R79" i="22"/>
  <c r="S79" i="22"/>
  <c r="T79" i="22"/>
  <c r="U79" i="22"/>
  <c r="V79" i="22"/>
  <c r="Q80" i="22"/>
  <c r="R80" i="22"/>
  <c r="S80" i="22"/>
  <c r="T80" i="22"/>
  <c r="U80" i="22"/>
  <c r="V80" i="22"/>
  <c r="Q81" i="22"/>
  <c r="R81" i="22"/>
  <c r="S81" i="22"/>
  <c r="T81" i="22"/>
  <c r="U81" i="22"/>
  <c r="V81" i="22"/>
  <c r="Q82" i="22"/>
  <c r="R82" i="22"/>
  <c r="S82" i="22"/>
  <c r="T82" i="22"/>
  <c r="U82" i="22"/>
  <c r="V82" i="22"/>
  <c r="Q83" i="22"/>
  <c r="R83" i="22"/>
  <c r="S83" i="22"/>
  <c r="T83" i="22"/>
  <c r="U83" i="22"/>
  <c r="V83" i="22"/>
  <c r="Q84" i="22"/>
  <c r="R84" i="22"/>
  <c r="S84" i="22"/>
  <c r="T84" i="22"/>
  <c r="U84" i="22"/>
  <c r="V84" i="22"/>
  <c r="Q85" i="22"/>
  <c r="R85" i="22"/>
  <c r="S85" i="22"/>
  <c r="T85" i="22"/>
  <c r="U85" i="22"/>
  <c r="V85" i="22"/>
  <c r="Q86" i="22"/>
  <c r="R86" i="22"/>
  <c r="S86" i="22"/>
  <c r="T86" i="22"/>
  <c r="U86" i="22"/>
  <c r="V86" i="22"/>
  <c r="Q87" i="22"/>
  <c r="R87" i="22"/>
  <c r="S87" i="22"/>
  <c r="T87" i="22"/>
  <c r="U87" i="22"/>
  <c r="V87" i="22"/>
  <c r="Q88" i="22"/>
  <c r="R88" i="22"/>
  <c r="S88" i="22"/>
  <c r="T88" i="22"/>
  <c r="U88" i="22"/>
  <c r="V88" i="22"/>
  <c r="Q89" i="22"/>
  <c r="R89" i="22"/>
  <c r="S89" i="22"/>
  <c r="T89" i="22"/>
  <c r="U89" i="22"/>
  <c r="V89" i="22"/>
  <c r="Q90" i="22"/>
  <c r="R90" i="22"/>
  <c r="S90" i="22"/>
  <c r="T90" i="22"/>
  <c r="U90" i="22"/>
  <c r="V90" i="22"/>
  <c r="Q91" i="22"/>
  <c r="R91" i="22"/>
  <c r="S91" i="22"/>
  <c r="T91" i="22"/>
  <c r="U91" i="22"/>
  <c r="V91" i="22"/>
  <c r="Q92" i="22"/>
  <c r="R92" i="22"/>
  <c r="S92" i="22"/>
  <c r="T92" i="22"/>
  <c r="U92" i="22"/>
  <c r="V92" i="22"/>
  <c r="Q93" i="22"/>
  <c r="R93" i="22"/>
  <c r="S93" i="22"/>
  <c r="T93" i="22"/>
  <c r="U93" i="22"/>
  <c r="V93" i="22"/>
  <c r="Q94" i="22"/>
  <c r="R94" i="22"/>
  <c r="S94" i="22"/>
  <c r="T94" i="22"/>
  <c r="U94" i="22"/>
  <c r="V94" i="22"/>
  <c r="Q95" i="22"/>
  <c r="R95" i="22"/>
  <c r="S95" i="22"/>
  <c r="T95" i="22"/>
  <c r="U95" i="22"/>
  <c r="V95" i="22"/>
  <c r="Q96" i="22"/>
  <c r="R96" i="22"/>
  <c r="S96" i="22"/>
  <c r="T96" i="22"/>
  <c r="U96" i="22"/>
  <c r="V96" i="22"/>
  <c r="Q97" i="22"/>
  <c r="R97" i="22"/>
  <c r="S97" i="22"/>
  <c r="T97" i="22"/>
  <c r="U97" i="22"/>
  <c r="V97" i="22"/>
  <c r="Q98" i="22"/>
  <c r="R98" i="22"/>
  <c r="S98" i="22"/>
  <c r="T98" i="22"/>
  <c r="U98" i="22"/>
  <c r="V98" i="22"/>
  <c r="Q99" i="22"/>
  <c r="R99" i="22"/>
  <c r="S99" i="22"/>
  <c r="T99" i="22"/>
  <c r="U99" i="22"/>
  <c r="V99" i="22"/>
  <c r="Q100" i="22"/>
  <c r="R100" i="22"/>
  <c r="S100" i="22"/>
  <c r="T100" i="22"/>
  <c r="U100" i="22"/>
  <c r="V100" i="22"/>
  <c r="Q101" i="22"/>
  <c r="R101" i="22"/>
  <c r="S101" i="22"/>
  <c r="T101" i="22"/>
  <c r="U101" i="22"/>
  <c r="V101" i="22"/>
  <c r="Q102" i="22"/>
  <c r="R102" i="22"/>
  <c r="S102" i="22"/>
  <c r="T102" i="22"/>
  <c r="U102" i="22"/>
  <c r="V102" i="22"/>
  <c r="Q103" i="22"/>
  <c r="R103" i="22"/>
  <c r="S103" i="22"/>
  <c r="T103" i="22"/>
  <c r="U103" i="22"/>
  <c r="V103" i="22"/>
  <c r="Q104" i="22"/>
  <c r="R104" i="22"/>
  <c r="S104" i="22"/>
  <c r="T104" i="22"/>
  <c r="U104" i="22"/>
  <c r="V104" i="22"/>
  <c r="Q105" i="22"/>
  <c r="R105" i="22"/>
  <c r="S105" i="22"/>
  <c r="T105" i="22"/>
  <c r="U105" i="22"/>
  <c r="V105" i="22"/>
  <c r="Q106" i="22"/>
  <c r="R106" i="22"/>
  <c r="S106" i="22"/>
  <c r="T106" i="22"/>
  <c r="U106" i="22"/>
  <c r="V106" i="22"/>
  <c r="U8" i="22"/>
  <c r="V8" i="22"/>
  <c r="T8" i="22"/>
  <c r="S8" i="22"/>
  <c r="X146" i="30" l="1"/>
  <c r="J146" i="30" s="1"/>
  <c r="X145" i="30"/>
  <c r="X147" i="30"/>
  <c r="J147" i="30" s="1"/>
  <c r="X293" i="30"/>
  <c r="J292" i="30" s="1"/>
  <c r="X299" i="30"/>
  <c r="X300" i="30"/>
  <c r="J300" i="30" s="1"/>
  <c r="X301" i="30"/>
  <c r="J301" i="30" s="1"/>
  <c r="X248" i="30"/>
  <c r="J247" i="30" s="1"/>
  <c r="X256" i="30"/>
  <c r="J256" i="30" s="1"/>
  <c r="X255" i="30"/>
  <c r="X257" i="30"/>
  <c r="J257" i="30" s="1"/>
  <c r="X231" i="30"/>
  <c r="X233" i="30"/>
  <c r="X234" i="30"/>
  <c r="J234" i="30" s="1"/>
  <c r="X235" i="30"/>
  <c r="J235" i="30" s="1"/>
  <c r="X209" i="30"/>
  <c r="X211" i="30"/>
  <c r="X212" i="30"/>
  <c r="J212" i="30" s="1"/>
  <c r="X213" i="30"/>
  <c r="J213" i="30" s="1"/>
  <c r="W65" i="30"/>
  <c r="W124" i="30"/>
  <c r="X206" i="30"/>
  <c r="J205" i="30" s="1"/>
  <c r="W63" i="30"/>
  <c r="W66" i="30"/>
  <c r="W67" i="30"/>
  <c r="W64" i="30"/>
  <c r="W62" i="30"/>
  <c r="W185" i="30"/>
  <c r="W103" i="30"/>
  <c r="W102" i="30"/>
  <c r="W187" i="30"/>
  <c r="W105" i="30"/>
  <c r="W186" i="30"/>
  <c r="W104" i="30"/>
  <c r="W183" i="30"/>
  <c r="W101" i="30"/>
  <c r="W182" i="30"/>
  <c r="W100" i="30"/>
  <c r="X251" i="30"/>
  <c r="J250" i="30" s="1"/>
  <c r="X205" i="30"/>
  <c r="J204" i="30" s="1"/>
  <c r="X208" i="30"/>
  <c r="X204" i="30"/>
  <c r="J203" i="30" s="1"/>
  <c r="X226" i="30"/>
  <c r="J225" i="30" s="1"/>
  <c r="X297" i="30"/>
  <c r="X250" i="30"/>
  <c r="J249" i="30" s="1"/>
  <c r="X228" i="30"/>
  <c r="J227" i="30" s="1"/>
  <c r="X296" i="30"/>
  <c r="X253" i="30"/>
  <c r="X252" i="30"/>
  <c r="X292" i="30"/>
  <c r="J291" i="30" s="1"/>
  <c r="X249" i="30"/>
  <c r="J248" i="30" s="1"/>
  <c r="W119" i="30"/>
  <c r="W123" i="30"/>
  <c r="W122" i="30"/>
  <c r="W121" i="30"/>
  <c r="W120" i="30"/>
  <c r="W81" i="30"/>
  <c r="X207" i="30"/>
  <c r="J206" i="30" s="1"/>
  <c r="X227" i="30"/>
  <c r="J226" i="30" s="1"/>
  <c r="W82" i="30"/>
  <c r="X230" i="30"/>
  <c r="W84" i="30"/>
  <c r="W83" i="30"/>
  <c r="X229" i="30"/>
  <c r="J228" i="30" s="1"/>
  <c r="X295" i="30"/>
  <c r="J294" i="30" s="1"/>
  <c r="W86" i="30"/>
  <c r="X294" i="30"/>
  <c r="J293" i="30" s="1"/>
  <c r="W85" i="30"/>
  <c r="X139" i="30"/>
  <c r="J138" i="30" s="1"/>
  <c r="X161" i="30"/>
  <c r="J160" i="30" s="1"/>
  <c r="X162" i="30"/>
  <c r="J161" i="30" s="1"/>
  <c r="X163" i="30"/>
  <c r="J162" i="30" s="1"/>
  <c r="X164" i="30"/>
  <c r="X165" i="30"/>
  <c r="X160" i="30"/>
  <c r="W18" i="30"/>
  <c r="X18" i="30" s="1"/>
  <c r="J17" i="30" s="1"/>
  <c r="R29" i="13" s="1"/>
  <c r="W16" i="30"/>
  <c r="X16" i="30" s="1"/>
  <c r="W19" i="30"/>
  <c r="X19" i="30" s="1"/>
  <c r="J18" i="30" s="1"/>
  <c r="R30" i="13" s="1"/>
  <c r="W17" i="30"/>
  <c r="X17" i="30" s="1"/>
  <c r="J16" i="30" s="1"/>
  <c r="R28" i="13" s="1"/>
  <c r="W21" i="30"/>
  <c r="X21" i="30" s="1"/>
  <c r="W20" i="30"/>
  <c r="X20" i="30" s="1"/>
  <c r="X141" i="30"/>
  <c r="J140" i="30" s="1"/>
  <c r="X140" i="30"/>
  <c r="J139" i="30" s="1"/>
  <c r="X138" i="30"/>
  <c r="X142" i="30"/>
  <c r="X143" i="30"/>
  <c r="J229" i="30" l="1"/>
  <c r="X236" i="30"/>
  <c r="J233" i="30"/>
  <c r="L233" i="30" s="1"/>
  <c r="J299" i="30"/>
  <c r="L299" i="30" s="1"/>
  <c r="X302" i="30"/>
  <c r="X258" i="30"/>
  <c r="J255" i="30"/>
  <c r="L255" i="30" s="1"/>
  <c r="J145" i="30"/>
  <c r="L145" i="30" s="1"/>
  <c r="X148" i="30"/>
  <c r="J207" i="30"/>
  <c r="J211" i="30"/>
  <c r="L211" i="30" s="1"/>
  <c r="X214" i="30"/>
  <c r="W68" i="30"/>
  <c r="X64" i="30" s="1"/>
  <c r="J63" i="30" s="1"/>
  <c r="W188" i="30"/>
  <c r="X185" i="30" s="1"/>
  <c r="J184" i="30" s="1"/>
  <c r="W106" i="30"/>
  <c r="J251" i="30"/>
  <c r="L247" i="30" s="1"/>
  <c r="J295" i="30"/>
  <c r="L291" i="30" s="1"/>
  <c r="J163" i="30"/>
  <c r="X210" i="30"/>
  <c r="X254" i="30"/>
  <c r="L225" i="30"/>
  <c r="X232" i="30"/>
  <c r="J159" i="30"/>
  <c r="X166" i="30"/>
  <c r="X298" i="30"/>
  <c r="L203" i="30"/>
  <c r="W87" i="30"/>
  <c r="W125" i="30"/>
  <c r="J141" i="30"/>
  <c r="X144" i="30"/>
  <c r="J137" i="30"/>
  <c r="J15" i="30"/>
  <c r="R27" i="13" s="1"/>
  <c r="X22" i="30"/>
  <c r="Y192" i="30" s="1"/>
  <c r="J19" i="30"/>
  <c r="R31" i="13" s="1"/>
  <c r="P225" i="30" l="1"/>
  <c r="AK37" i="13" s="1"/>
  <c r="AM37" i="13" s="1"/>
  <c r="P203" i="30"/>
  <c r="AK36" i="13" s="1"/>
  <c r="AM36" i="13" s="1"/>
  <c r="P247" i="30"/>
  <c r="AK38" i="13" s="1"/>
  <c r="AM38" i="13" s="1"/>
  <c r="X124" i="30"/>
  <c r="X126" i="30"/>
  <c r="X127" i="30"/>
  <c r="J127" i="30" s="1"/>
  <c r="X128" i="30"/>
  <c r="J128" i="30" s="1"/>
  <c r="X105" i="30"/>
  <c r="X107" i="30"/>
  <c r="X108" i="30"/>
  <c r="J108" i="30" s="1"/>
  <c r="X109" i="30"/>
  <c r="J109" i="30" s="1"/>
  <c r="X69" i="30"/>
  <c r="X70" i="30"/>
  <c r="J70" i="30" s="1"/>
  <c r="X71" i="30"/>
  <c r="J71" i="30" s="1"/>
  <c r="X83" i="30"/>
  <c r="J82" i="30" s="1"/>
  <c r="X88" i="30"/>
  <c r="X89" i="30"/>
  <c r="J89" i="30" s="1"/>
  <c r="X90" i="30"/>
  <c r="J90" i="30" s="1"/>
  <c r="X184" i="30"/>
  <c r="J183" i="30" s="1"/>
  <c r="X189" i="30"/>
  <c r="X190" i="30"/>
  <c r="J190" i="30" s="1"/>
  <c r="X191" i="30"/>
  <c r="J191" i="30" s="1"/>
  <c r="P291" i="30"/>
  <c r="AK40" i="13" s="1"/>
  <c r="AM40" i="13" s="1"/>
  <c r="X187" i="30"/>
  <c r="X104" i="30"/>
  <c r="X183" i="30"/>
  <c r="J182" i="30" s="1"/>
  <c r="X182" i="30"/>
  <c r="J181" i="30" s="1"/>
  <c r="X65" i="30"/>
  <c r="J64" i="30" s="1"/>
  <c r="X67" i="30"/>
  <c r="X100" i="30"/>
  <c r="J99" i="30" s="1"/>
  <c r="X66" i="30"/>
  <c r="X63" i="30"/>
  <c r="J62" i="30" s="1"/>
  <c r="X62" i="30"/>
  <c r="X101" i="30"/>
  <c r="J100" i="30" s="1"/>
  <c r="X186" i="30"/>
  <c r="L137" i="30"/>
  <c r="P137" i="30" s="1"/>
  <c r="AK33" i="13" s="1"/>
  <c r="AM33" i="13" s="1"/>
  <c r="X102" i="30"/>
  <c r="J101" i="30" s="1"/>
  <c r="X103" i="30"/>
  <c r="J102" i="30" s="1"/>
  <c r="X122" i="30"/>
  <c r="J121" i="30" s="1"/>
  <c r="X121" i="30"/>
  <c r="J120" i="30" s="1"/>
  <c r="X120" i="30"/>
  <c r="J119" i="30" s="1"/>
  <c r="L159" i="30"/>
  <c r="P159" i="30" s="1"/>
  <c r="AK34" i="13" s="1"/>
  <c r="AM34" i="13" s="1"/>
  <c r="X123" i="30"/>
  <c r="X119" i="30"/>
  <c r="X84" i="30"/>
  <c r="J83" i="30" s="1"/>
  <c r="X81" i="30"/>
  <c r="X82" i="30"/>
  <c r="J81" i="30" s="1"/>
  <c r="X85" i="30"/>
  <c r="X86" i="30"/>
  <c r="L15" i="30"/>
  <c r="P15" i="30" s="1"/>
  <c r="J65" i="30" l="1"/>
  <c r="J103" i="30"/>
  <c r="J122" i="30"/>
  <c r="J88" i="30"/>
  <c r="L88" i="30" s="1"/>
  <c r="X91" i="30"/>
  <c r="Y91" i="30" s="1"/>
  <c r="X129" i="30"/>
  <c r="J126" i="30"/>
  <c r="L126" i="30" s="1"/>
  <c r="X110" i="30"/>
  <c r="J107" i="30"/>
  <c r="L107" i="30" s="1"/>
  <c r="X192" i="30"/>
  <c r="J189" i="30"/>
  <c r="L189" i="30" s="1"/>
  <c r="X72" i="30"/>
  <c r="Y72" i="30" s="1"/>
  <c r="J69" i="30"/>
  <c r="L69" i="30" s="1"/>
  <c r="X188" i="30"/>
  <c r="J61" i="30"/>
  <c r="L61" i="30" s="1"/>
  <c r="X68" i="30"/>
  <c r="Y68" i="30" s="1"/>
  <c r="J185" i="30"/>
  <c r="L181" i="30" s="1"/>
  <c r="X106" i="30"/>
  <c r="L99" i="30"/>
  <c r="J84" i="30"/>
  <c r="J80" i="30"/>
  <c r="X87" i="30"/>
  <c r="J118" i="30"/>
  <c r="X125" i="30"/>
  <c r="T27" i="13"/>
  <c r="P43" i="13"/>
  <c r="P42" i="13"/>
  <c r="L118" i="30" l="1"/>
  <c r="P61" i="30"/>
  <c r="AK29" i="13" s="1"/>
  <c r="AM29" i="13" s="1"/>
  <c r="P118" i="30"/>
  <c r="AK32" i="13" s="1"/>
  <c r="AM32" i="13" s="1"/>
  <c r="P181" i="30"/>
  <c r="AK35" i="13" s="1"/>
  <c r="AM35" i="13" s="1"/>
  <c r="P99" i="30"/>
  <c r="AK31" i="13" s="1"/>
  <c r="AM31" i="13" s="1"/>
  <c r="L80" i="30"/>
  <c r="P80" i="30" s="1"/>
  <c r="AK30" i="13" s="1"/>
  <c r="AM30" i="13" s="1"/>
  <c r="T42" i="13"/>
  <c r="T34" i="13" l="1"/>
  <c r="X27" i="13" s="1"/>
  <c r="C17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tc={93C4B0CE-DBA2-FE44-A90F-D7A04E6AB188}</author>
  </authors>
  <commentList>
    <comment ref="O23" authorId="0" shapeId="0" xr:uid="{93C4B0CE-DBA2-FE44-A90F-D7A04E6AB188}">
      <text>
        <t>[Threaded comment]
Your version of Excel allows you to read this threaded comment; however, any edits to it will get removed if the file is opened in a newer version of Excel. Learn more: https://go.microsoft.com/fwlink/?linkid=870924
Comment:
    Stein er utenfor SSB-statistikken og fylt inn av FB.</t>
      </text>
    </comment>
  </commentList>
</comments>
</file>

<file path=xl/sharedStrings.xml><?xml version="1.0" encoding="utf-8"?>
<sst xmlns="http://schemas.openxmlformats.org/spreadsheetml/2006/main" count="3269" uniqueCount="364">
  <si>
    <t>Beregningsverktøy for FutureBuilt Sirkularitetsindeks</t>
  </si>
  <si>
    <r>
      <t xml:space="preserve">Dette verktøyet utfører beregninger basert på metodikken beskrevet i </t>
    </r>
    <r>
      <rPr>
        <i/>
        <sz val="11"/>
        <color theme="8" tint="-0.89999084444715716"/>
        <rFont val="Replica"/>
      </rPr>
      <t>FutureBuilt Sirkulær - Kriterier for sirkulære bygg V3.1</t>
    </r>
  </si>
  <si>
    <t>Verktøyet er utviklet av FutureBuilt.</t>
  </si>
  <si>
    <t>Første publikasjon: 16.oktober 2025</t>
  </si>
  <si>
    <t>Revidert: ikke revidert</t>
  </si>
  <si>
    <t>Fremgangsmåte</t>
  </si>
  <si>
    <r>
      <t xml:space="preserve">Metodikken er beskrevet i </t>
    </r>
    <r>
      <rPr>
        <i/>
        <sz val="11"/>
        <color theme="8" tint="-0.89999084444715716"/>
        <rFont val="Replica"/>
      </rPr>
      <t>FutureBuilt Sirkulær - Kriterier for sirkulære bygg V3.1.</t>
    </r>
  </si>
  <si>
    <t>For definisjoner av tiltakskategorier, henvises det til kapittel 2.2. i kriteriesettet.</t>
  </si>
  <si>
    <r>
      <t xml:space="preserve">Registrer bygningsdel og vekt i arkfanen </t>
    </r>
    <r>
      <rPr>
        <i/>
        <sz val="11"/>
        <color theme="3" tint="-0.499984740745262"/>
        <rFont val="Replica"/>
      </rPr>
      <t>Inndata - Bygning</t>
    </r>
  </si>
  <si>
    <t>a.</t>
  </si>
  <si>
    <t>Registrer bygningsdelene etter tosifret nivå i kollonne C. Oppgi produktkategori i kollonne F og vekt i kollonne G.</t>
  </si>
  <si>
    <t>Det er ikke avgjørende for resultatet å oppgi informasjon i kollonne D og E, men kan være nyttig for å holde oversikt., og for den som skal gjøre KS.</t>
  </si>
  <si>
    <t>b.</t>
  </si>
  <si>
    <t>Velg hvilken del-indeks bygningskomponenten skal registreres på. Denne er svært viktig at du registrerer riktig for å få ut resultatenen på "bredde av sirkulære tiltak"</t>
  </si>
  <si>
    <t xml:space="preserve">Nedtrekksmenyene avviker fra og med bygningsdel 3 VVS i kollonne B og C. </t>
  </si>
  <si>
    <t>c.</t>
  </si>
  <si>
    <t>Angi tiltak for nåtid i kollonne H og I.</t>
  </si>
  <si>
    <t>Angi om bygningskomponenten er bevart, ombrukt, overskuddsvare, gjenvunnet eller ny.</t>
  </si>
  <si>
    <t>d.</t>
  </si>
  <si>
    <t>Oppgi gjenvinningsfaktor i kollonne I, dersom produktet du har valgt er definert som "Gjenvunnet"</t>
  </si>
  <si>
    <t>For bygningskomponenter som er gjenvunnet, skal det oppgis en gjennvinningsfaktor. Faktoren finnes i EPD.</t>
  </si>
  <si>
    <t>Eksempel: Betong med tilslag av gjenvunnet masse på 30 % skal ha faktor 0,3.</t>
  </si>
  <si>
    <t>e.</t>
  </si>
  <si>
    <t>Angi tiltak for fremtid</t>
  </si>
  <si>
    <t>Oppgi om bygningskomponenten kan defineres som ombrukbar eller ikke i kollonne K.</t>
  </si>
  <si>
    <t>Begrunnelsen for valg av faktor for gjenvinnbarhet oppgis i kollonne O.</t>
  </si>
  <si>
    <t>Data i kollonne M og M hentes ut automatisk, fra avfallsstatestikk hos SSB for 2024. Tall hentes automatisk ved valg av produktkategori i kollonne E. Dersom din EPD viser et annet tall skal den generiske verdien overskrives manuelt.</t>
  </si>
  <si>
    <r>
      <t>Registrer fyllmasser og vekt i arkfanen</t>
    </r>
    <r>
      <rPr>
        <i/>
        <sz val="11"/>
        <color theme="3" tint="-0.499984740745262"/>
        <rFont val="Replica"/>
      </rPr>
      <t xml:space="preserve"> Inndata - Fyllmasser</t>
    </r>
  </si>
  <si>
    <t>NB! Kun fyllmasser knyttet til bygget skal inkluderes. Se kriteriesettet kapittel 2.1 Definisjoner, for definisjon av fyllmasser direkte koblet til bygningen.</t>
  </si>
  <si>
    <t>Registrer fyllmassene, type fyllmasser og vekt i kollonne B-F. Alt som registreres i arkfanen Fyllmasser, går inn i beregningen for delindeks 21 Grunn og fundamenter.</t>
  </si>
  <si>
    <t>Angi tiltak for nåtid i kollonne H.</t>
  </si>
  <si>
    <t>Definer om fyllmassen er bevart, ombrukt, overskudd, gjenvunnet eller ny.</t>
  </si>
  <si>
    <t>Oppgi gjenvinningsfaktor i kollonne I</t>
  </si>
  <si>
    <t>For fyllmasser som er gjenvunnet, skal det oppgis en gjennvinningsfaktor. Faktoren finnes i EPD.</t>
  </si>
  <si>
    <t>Eksempel: Ny pukk med 50 % andel gjenvunnet pukk skal ha faktor på 0,5.</t>
  </si>
  <si>
    <t>Tolkning av resultater</t>
  </si>
  <si>
    <t>I arkfanen Hovedresultater ser du figuren FutureBuilt Sirkulær, kalkulatoren, måloppnåelse for del-indeks og resultater fra "bredde av sirkulære tiltak" (Del-indeksene)</t>
  </si>
  <si>
    <t>FutureBuilt Sirkulær:</t>
  </si>
  <si>
    <r>
      <t xml:space="preserve">FutureBuilt Sirkulær </t>
    </r>
    <r>
      <rPr>
        <sz val="11"/>
        <color theme="3" tint="-0.499984740745262"/>
        <rFont val="Calibri"/>
        <family val="2"/>
      </rPr>
      <t xml:space="preserve">har som mål å bidra til å lukke materialstrømmene i byggenæringen. </t>
    </r>
  </si>
  <si>
    <t>Det bidrar til å løse en rekke miljøutfordringer, inkludert klimagassutslipp, utslipp av miljø og helsefarlige stoffer, avfallsproduksjon, arealforbruk, ødeleggelse av naturmangfold mm.</t>
  </si>
  <si>
    <t>Figuren viser hvordan dagens praksis (oransje) må omstilles for å oppnå helsirkularitet (95%) i 2050. FutureBuilt Sirkulær skal være 10 år foran (mørkegrønt felt) med forståelse for at usikkerheten rundt sirkulære materialstrømmer kan gjøre at prosjektene kan ligge noe under (lysegrønt felt).</t>
  </si>
  <si>
    <t>Kalkulatoren</t>
  </si>
  <si>
    <t xml:space="preserve">Sirkularitetsindeksens kalkulator viser beregningen bak FutureBuilt Sirkulær. </t>
  </si>
  <si>
    <t>Jo høyere vektingsfaktor, jo mer bidrar de registrerte bygningskomponentene under tiltaket på å øke indeksen. Nytt gir ingen sirkularitetsverdi og er satt til 0.</t>
  </si>
  <si>
    <t>Del-indeksberegningen</t>
  </si>
  <si>
    <t>Del-indeksene som registreres i kollonne B i arkfanen Inndata Bygning beregnes i arkfanen Bredde av tiltak.</t>
  </si>
  <si>
    <t xml:space="preserve">Hver del-indeks beregner hvor sirkulær bygningsdelene er i seg selv, basert på vekten til den gitte bygningsdelen. </t>
  </si>
  <si>
    <t xml:space="preserve">Det er viktig å registrere riktig bygningsdel i kollonne B for å få riktig resulat. </t>
  </si>
  <si>
    <t>Endringer i revisjonen fra Sirkulære bygg V3.0 og V3.1</t>
  </si>
  <si>
    <t>Fyllmasser kan defineres som overskudd</t>
  </si>
  <si>
    <t>Lagt til konkrete mål på bredde av sirkiulære tiltak (del-indekser)</t>
  </si>
  <si>
    <t xml:space="preserve">Ny SSB-statestikk for gjenvinnbarhet i fremtid, etter 2024-data. </t>
  </si>
  <si>
    <t>Hovedresultater</t>
  </si>
  <si>
    <t xml:space="preserve">Denne siden gir deg oversikt over byggets hovedresultater. </t>
  </si>
  <si>
    <t xml:space="preserve">Fyll først inn prosjektinformasjonen under. Det viktigste å fylle in er prosjektnavn og ferdigstillelsesår. </t>
  </si>
  <si>
    <t xml:space="preserve">Videre ser du resultatet i FutureBuilt Sirkulær (Figur 1), og sirkularitetsindeksens kalkulator. Her vises de ulike vektingsfaktorene for bevaring, ombruk, overskudd gjenvinning etc. </t>
  </si>
  <si>
    <t xml:space="preserve">Det er figur 1 FutureBuilt Sirkulær og kalkulatoren som er hovedresultatet. </t>
  </si>
  <si>
    <t xml:space="preserve">Videre vises uttypende informasjon, som omfanget bredden av de sirkulære tiltakene i Figur 3 og tabell 1. </t>
  </si>
  <si>
    <t>Prosjektinformasjon.</t>
  </si>
  <si>
    <t>Prosjektnavn</t>
  </si>
  <si>
    <t>Eksempelprosjekt</t>
  </si>
  <si>
    <t>Ferdigstillelsesår</t>
  </si>
  <si>
    <t>Beregningsdato</t>
  </si>
  <si>
    <t>Beregnet av</t>
  </si>
  <si>
    <t>Nora Hay</t>
  </si>
  <si>
    <t>Versjon/Status</t>
  </si>
  <si>
    <t>Foreløpig</t>
  </si>
  <si>
    <t>SI-ambisjon</t>
  </si>
  <si>
    <t>SI-status</t>
  </si>
  <si>
    <t>Figur 1: Sirkulære bygg sitt hovedresultat - FutureBuilt Sirkulær</t>
  </si>
  <si>
    <t xml:space="preserve">Figur 2: Sirkularitetsindeksens kalkulator viser beregningen bak FutureBuilt Sirkulær. </t>
  </si>
  <si>
    <t>Figur 3: I kriterier for Sirkulære Bygg 3.1 skal fem av bygningsdelene i figuren under være over minimumskravet (oransje strek)</t>
  </si>
  <si>
    <t>Tiltak</t>
  </si>
  <si>
    <t>Vektings-faktor</t>
  </si>
  <si>
    <t>% -andel av totalvekt*</t>
  </si>
  <si>
    <t>Sirkularitet</t>
  </si>
  <si>
    <t>Sirkularitets-indeks</t>
  </si>
  <si>
    <t>Tabell 1: Tabellen viser samlet måloppnåelsen for "bredde av sirkulære tiltak" i sirkulære bygg V3.1. 
Prosjektresultat skal være høyere enn minimumskrav innenfor fem bygningsdeler:</t>
  </si>
  <si>
    <t>Nåtid</t>
  </si>
  <si>
    <t>Bygning</t>
  </si>
  <si>
    <t>Bevart</t>
  </si>
  <si>
    <t>Bygningsdel</t>
  </si>
  <si>
    <t>Minimumskrav</t>
  </si>
  <si>
    <t>Måloppnåelse</t>
  </si>
  <si>
    <t>Ombrukt</t>
  </si>
  <si>
    <t>Del-indekser</t>
  </si>
  <si>
    <t>21 Grunn og fundamenter</t>
  </si>
  <si>
    <t>Overskudd</t>
  </si>
  <si>
    <t>22 Bæresystemer</t>
  </si>
  <si>
    <t>Gjenvunnet</t>
  </si>
  <si>
    <t>23 Yttervegger</t>
  </si>
  <si>
    <t>Nytt</t>
  </si>
  <si>
    <t>24 Innervegger</t>
  </si>
  <si>
    <t>25 Dekker</t>
  </si>
  <si>
    <t>26 Yttertak</t>
  </si>
  <si>
    <t>Fyllmasser</t>
  </si>
  <si>
    <t>27 Fast inventar</t>
  </si>
  <si>
    <t>28 Trapper, balkonger, m.m.</t>
  </si>
  <si>
    <t>3 VVS-installasjoner</t>
  </si>
  <si>
    <t>4 Elkraft</t>
  </si>
  <si>
    <t>5 Ekom og automatisering</t>
  </si>
  <si>
    <t>61 Prefabrikkerte rom</t>
  </si>
  <si>
    <t>68 Inventar</t>
  </si>
  <si>
    <t>Utomhus*</t>
  </si>
  <si>
    <t>Fremtid</t>
  </si>
  <si>
    <t>Ombrukbarhet</t>
  </si>
  <si>
    <t>Gjenvinnbarhet</t>
  </si>
  <si>
    <t>Avfall</t>
  </si>
  <si>
    <t>* Totalvekten av ferdig bygg</t>
  </si>
  <si>
    <t>Inndata Bygning</t>
  </si>
  <si>
    <t xml:space="preserve">Fyll inn data under, enten manuelt eller benytt materialeksport fra ditt prosjekteringsprogram. 
Kolonne B gir deg resultater for å vurdere måloppnåelse på tilleggskriteriene vedr. Bredde av sirkulære tiltak. 
Noter ekstra informasjon om bygningskomponentene ved behov.  </t>
  </si>
  <si>
    <t xml:space="preserve">Oppgi gjennvinningsfaktor kun for gjenvunnede materialer i kollonne J. Finnes i EPD. </t>
  </si>
  <si>
    <t>Velg ombrukbarhet fra nedtrekksmenyen. Et produkt er enten fullstendig obrukbart eller ikke. Dersom det er delvis ombrukbart kan du vurdere å splitte bygningskomponenten i to rader
Vurder gjenvinnbarhet. Generiske data for gjenvinnbarhet i fremtid er basert på SSB-statistik i 2023. Du kan overskrive dataene om produktet har høyere gjenvinnbarhet angitt i EPD eller det benyttes et mottaksapparat og løsning for materialgjenvinning som kan vise til høyere gjenvinningsgrad.</t>
  </si>
  <si>
    <t>Beregningsunderlag.
Brukes ikke til annet enn å se at beregningen er fullstendig. Alle rader som er fylt ut skal ha beregning. Vær OBS på dette om du legger til nye rader.</t>
  </si>
  <si>
    <t>Produktinformasjon</t>
  </si>
  <si>
    <t>Velg</t>
  </si>
  <si>
    <t>Fyll inn</t>
  </si>
  <si>
    <t>Automatisk, men skriv over ved behov.</t>
  </si>
  <si>
    <t>Beregnes</t>
  </si>
  <si>
    <t>Velg del-indeks</t>
  </si>
  <si>
    <t>xx Bygningsdel</t>
  </si>
  <si>
    <t>Beskrivelse av bygningskomponent</t>
  </si>
  <si>
    <t>Produktkategori</t>
  </si>
  <si>
    <t>Vekt (kg)</t>
  </si>
  <si>
    <t>Kolonne1</t>
  </si>
  <si>
    <t>Gjenvinnings-
faktor 
(mellom 0-1)</t>
  </si>
  <si>
    <t>Kolonne2</t>
  </si>
  <si>
    <t>Avfallstype</t>
  </si>
  <si>
    <t>Begrunnelse for valg av faktor for gjenvinnbarhet</t>
  </si>
  <si>
    <t>Ekstern KS</t>
  </si>
  <si>
    <t>Kolonne3</t>
  </si>
  <si>
    <t>Vekt av bevart
(kg)</t>
  </si>
  <si>
    <t>Vekt av ombrukt
(kg)</t>
  </si>
  <si>
    <t>Vekt av overskudd
(kg)</t>
  </si>
  <si>
    <t>Vekt av gjenvunnet</t>
  </si>
  <si>
    <t>Vekt av nytt i gjenvunnet</t>
  </si>
  <si>
    <t>Vekt av nytt
(kg)</t>
  </si>
  <si>
    <t>Kolonne4</t>
  </si>
  <si>
    <t>Vekt av ombrukbart
(kg)</t>
  </si>
  <si>
    <t>Vekt av avfall
(kg)</t>
  </si>
  <si>
    <t>Vekt av gjenvinnbart</t>
  </si>
  <si>
    <t>Velg delindeks</t>
  </si>
  <si>
    <t>Velg bygningsdel</t>
  </si>
  <si>
    <t>Velg kategori</t>
  </si>
  <si>
    <t>Velg tiltak</t>
  </si>
  <si>
    <t>-</t>
  </si>
  <si>
    <t>Inndata Fyllmasser</t>
  </si>
  <si>
    <t xml:space="preserve">Fyll inn informasjon om fyllmassene.  Fyllmassene inkluderer 40 cm under bygget og 150 cm fra kjellervegg/ringmur. </t>
  </si>
  <si>
    <t xml:space="preserve">Oppgi gjennvinningsfaktor kun for gjenvunnede materialer i kollonne I. Finnes i EPD. </t>
  </si>
  <si>
    <t>Beregningsunderlag</t>
  </si>
  <si>
    <t>Fyll inn ved behov</t>
  </si>
  <si>
    <t>xxx Bygningsdel</t>
  </si>
  <si>
    <t>Tilleggsinformasjon om fyllmassene</t>
  </si>
  <si>
    <t>Type fyllmasser</t>
  </si>
  <si>
    <t>Kolonne12</t>
  </si>
  <si>
    <t>Del-resultater og utdypende informasjon</t>
  </si>
  <si>
    <t xml:space="preserve">Denne siden gir deg oversikt over bredden av sirkulære tiltak i bygget. </t>
  </si>
  <si>
    <t>Under er utregningen av del-indeksene til bygget, som er basert på totalvekten av den gitte bygningsdelen som er registrert i kollonne B i arkfanen Inndata-Bygning.</t>
  </si>
  <si>
    <t xml:space="preserve">For del-indeksene på bygningsdelene inne i bygget er fyllmassene ikke inkludert, og vektingsfaktoren er prosentvis lik som beregningen for bygget totalt. Bygget totalt er øverst i arket. </t>
  </si>
  <si>
    <t>Sirkularitetsindeks kalkulator</t>
  </si>
  <si>
    <t>Mellomberegning</t>
  </si>
  <si>
    <t>Hele bygningen</t>
  </si>
  <si>
    <t>kg</t>
  </si>
  <si>
    <t>%</t>
  </si>
  <si>
    <t>Ombruk</t>
  </si>
  <si>
    <t>Nytt i gjenvunnet</t>
  </si>
  <si>
    <t>SUM</t>
  </si>
  <si>
    <t>Gjenvinnbart</t>
  </si>
  <si>
    <t>Del-indeksenes kalkulator</t>
  </si>
  <si>
    <t>Bygningsdel 21: Grunn og fundamenter</t>
  </si>
  <si>
    <t>* Totalvekten av bygningsdel 6 [Fyllmasser]</t>
  </si>
  <si>
    <t>Bygningsdel 22: Bæresystemer</t>
  </si>
  <si>
    <t>Bygningsdel 22</t>
  </si>
  <si>
    <t>* Totalvekten av bygningsdel 22 Bæresystemer</t>
  </si>
  <si>
    <t>Bygningsdel 23: Yttervegger</t>
  </si>
  <si>
    <t>Bygningsdel 23</t>
  </si>
  <si>
    <t>* Totalvekten av bygningsdel 23 Yttervegger</t>
  </si>
  <si>
    <t xml:space="preserve">Bygningsdel 24: Innervegger </t>
  </si>
  <si>
    <t>Bygningsdel 24</t>
  </si>
  <si>
    <t>* Totalvekten av bygningsdel 24 Innervegger</t>
  </si>
  <si>
    <t>Bygningsdel 25: Dekker</t>
  </si>
  <si>
    <t>Bygningsdel 25</t>
  </si>
  <si>
    <t>* Totalvekten av bygningsdel 25 Dekker</t>
  </si>
  <si>
    <t>Bygningsdel 26: Yttertak</t>
  </si>
  <si>
    <t>Bygningsdel 26</t>
  </si>
  <si>
    <t>* Totalvekten av bygningsdel 26 Yttertak</t>
  </si>
  <si>
    <t>Bygningsdel 27: Fast Inventar</t>
  </si>
  <si>
    <t>cc</t>
  </si>
  <si>
    <t>Bygningsdel 27</t>
  </si>
  <si>
    <t>* Totalvekten av bygningsdel 27 Fast inventar</t>
  </si>
  <si>
    <t>Bygningsdel 28: Trapper og balkonger</t>
  </si>
  <si>
    <t>Bygningsdel 28</t>
  </si>
  <si>
    <t>* Totalvekten av bygningsdel 28 Trapper, balkonger, mm.</t>
  </si>
  <si>
    <t>Bygningsdel 3: VVS</t>
  </si>
  <si>
    <t>Bygningsdel 3</t>
  </si>
  <si>
    <t>* Totalvekten av bygningsdel 3 VVS-installasjoner</t>
  </si>
  <si>
    <t>Bygningsdel 4: Elkraft</t>
  </si>
  <si>
    <t>Bygningsdel 4</t>
  </si>
  <si>
    <t>* Totalvekten av bygningsdel 4 Elkraft</t>
  </si>
  <si>
    <t>Bygningsdel 5</t>
  </si>
  <si>
    <t>* Totalvekten av bygningsdel 5 Ekom og automatisering</t>
  </si>
  <si>
    <t>Bygningsdel 61</t>
  </si>
  <si>
    <t>* Totalvekten av bygningsdel 61 Prefabrikkerte rom</t>
  </si>
  <si>
    <t>Bygningsdel 68</t>
  </si>
  <si>
    <t>* Totalvekten av bygningsdel 68 Inventar</t>
  </si>
  <si>
    <t>Utomhus</t>
  </si>
  <si>
    <t>* Totalvekten av bygningsdeler Utomhus</t>
  </si>
  <si>
    <t>Om dette arket</t>
  </si>
  <si>
    <t>Dette arket viser nedtrekksmenyer, beregning av gjenvinningsfaktor og figurproduksjonen av FutureBuilt Sirkulær.</t>
  </si>
  <si>
    <t>Nedtrekksmenyer</t>
  </si>
  <si>
    <t>Beregning av gjenvinningsfaktor</t>
  </si>
  <si>
    <t>Figurproduksjon</t>
  </si>
  <si>
    <t>Avfallskategori</t>
  </si>
  <si>
    <t>Faktor</t>
  </si>
  <si>
    <t>Faktor til gjenvinning</t>
  </si>
  <si>
    <t>År</t>
  </si>
  <si>
    <t>Bansjestandard</t>
  </si>
  <si>
    <t>Minimum</t>
  </si>
  <si>
    <t>FutureBuilt sirkulær</t>
  </si>
  <si>
    <t>211 Klargjøring av tomt</t>
  </si>
  <si>
    <t>Akustiske materialer</t>
  </si>
  <si>
    <t>Blandet avfall</t>
  </si>
  <si>
    <t>Betong og tegl</t>
  </si>
  <si>
    <t>Ikke avfall</t>
  </si>
  <si>
    <t>212 Byggegrop</t>
  </si>
  <si>
    <t>Annet</t>
  </si>
  <si>
    <t>Udefinert</t>
  </si>
  <si>
    <t>213 Grunnforsterkning</t>
  </si>
  <si>
    <t>Betong</t>
  </si>
  <si>
    <t>EE-avfall</t>
  </si>
  <si>
    <t>214 Støttekonstruksjoner</t>
  </si>
  <si>
    <t>Bituminiøse materialer</t>
  </si>
  <si>
    <t>Farlig avfall</t>
  </si>
  <si>
    <t>215 Pelefundamentering</t>
  </si>
  <si>
    <t>El-anlegg</t>
  </si>
  <si>
    <t>Glass</t>
  </si>
  <si>
    <t>Ombrukbart</t>
  </si>
  <si>
    <t>216 Direkte
fundamentering</t>
  </si>
  <si>
    <t>Festemidler</t>
  </si>
  <si>
    <t>Gummi</t>
  </si>
  <si>
    <t>Ikke ombrukbart</t>
  </si>
  <si>
    <t>28 Trapper,
balkonger, m.m.</t>
  </si>
  <si>
    <t>217 Drenering</t>
  </si>
  <si>
    <t>Fugematerialer</t>
  </si>
  <si>
    <t>Kasserte kjøretøy</t>
  </si>
  <si>
    <t>29 Andre
bygningsmessige
deler</t>
  </si>
  <si>
    <t>218 Utstyrog
komplettering</t>
  </si>
  <si>
    <t>Gips</t>
  </si>
  <si>
    <t>Lett forurensede masser</t>
  </si>
  <si>
    <t>31 Sanitær</t>
  </si>
  <si>
    <t>219 Andre deler av grunn
og fundamenter</t>
  </si>
  <si>
    <t>Metall</t>
  </si>
  <si>
    <t>32 Varme</t>
  </si>
  <si>
    <t>Papir, papp og kartong</t>
  </si>
  <si>
    <t>33 Brannslokking</t>
  </si>
  <si>
    <t>Isolasjon</t>
  </si>
  <si>
    <t>Park- og hageavfall</t>
  </si>
  <si>
    <t>34 Gassog trykkluft</t>
  </si>
  <si>
    <t>Keramiske fliser</t>
  </si>
  <si>
    <t>Plast</t>
  </si>
  <si>
    <t>35 Prosesskjøling</t>
  </si>
  <si>
    <t>Kryssfiner</t>
  </si>
  <si>
    <t>Radioaktivt avfall</t>
  </si>
  <si>
    <t>36 Luftbehandling</t>
  </si>
  <si>
    <t>Laminat</t>
  </si>
  <si>
    <t>Slagg, støv, bunnaske, flygeaske</t>
  </si>
  <si>
    <t>37 Komfortkjøling</t>
  </si>
  <si>
    <t>Lettbetong</t>
  </si>
  <si>
    <t>Slam</t>
  </si>
  <si>
    <t>38 Vannbehandling</t>
  </si>
  <si>
    <t>Maling</t>
  </si>
  <si>
    <t>Stein</t>
  </si>
  <si>
    <t>39 Andre VVS-
installasjoner</t>
  </si>
  <si>
    <t>Membran</t>
  </si>
  <si>
    <t>Tekstiler</t>
  </si>
  <si>
    <t>40 Elkraft, generelt</t>
  </si>
  <si>
    <t>Trevirke</t>
  </si>
  <si>
    <t>41 Basisinstallasjoner
forelkraft</t>
  </si>
  <si>
    <t>Murverk</t>
  </si>
  <si>
    <t>42 Høyspent
forsyning</t>
  </si>
  <si>
    <t>Mørtel</t>
  </si>
  <si>
    <t>Våtorganisk avfall</t>
  </si>
  <si>
    <t>43 Lavspent
forsyning</t>
  </si>
  <si>
    <t>Naturstein</t>
  </si>
  <si>
    <t>44 Lys</t>
  </si>
  <si>
    <t>OSB-plater</t>
  </si>
  <si>
    <t>Ingen gjenvinnbarhet</t>
  </si>
  <si>
    <t>45 Elvarme</t>
  </si>
  <si>
    <t>Parkett</t>
  </si>
  <si>
    <t>46 Reservekraft</t>
  </si>
  <si>
    <t>49 Andre
elkraftinstallasjon
er</t>
  </si>
  <si>
    <t>Sanitæranlegg</t>
  </si>
  <si>
    <t>50 Ekom og automatisering, generelt</t>
  </si>
  <si>
    <t>Sement</t>
  </si>
  <si>
    <t>51 Basisinstallasjoner for ekom og automatisering</t>
  </si>
  <si>
    <t>Sprinkleranlegg</t>
  </si>
  <si>
    <t>52 Integrert kommunikasjon</t>
  </si>
  <si>
    <t>Tegl</t>
  </si>
  <si>
    <t>53 Telefoni og personsøking</t>
  </si>
  <si>
    <t>54 Alarm og signal</t>
  </si>
  <si>
    <t>Tettematerialer</t>
  </si>
  <si>
    <t>55 Lyd og bilde</t>
  </si>
  <si>
    <t>Trefiber</t>
  </si>
  <si>
    <t>56 Automatisering</t>
  </si>
  <si>
    <t>Trelast</t>
  </si>
  <si>
    <t>57 Instrumentering</t>
  </si>
  <si>
    <t>60 Andre installasjoner</t>
  </si>
  <si>
    <t>Keramikk</t>
  </si>
  <si>
    <t>Varmeanlegg</t>
  </si>
  <si>
    <t>62 Person- og varetransport</t>
  </si>
  <si>
    <t>Ventilasjonsanlegg</t>
  </si>
  <si>
    <t>63 Transportanlegg</t>
  </si>
  <si>
    <t>64 Lokal varmeproduksjon</t>
  </si>
  <si>
    <t>65 Avfall og støvsuging</t>
  </si>
  <si>
    <t>69 Andre tekniske installasjoenr</t>
  </si>
  <si>
    <t>Fasade - betong</t>
  </si>
  <si>
    <t>Steni fasadeplater</t>
  </si>
  <si>
    <t>Bindingsverk - Isolert</t>
  </si>
  <si>
    <t>Siporex</t>
  </si>
  <si>
    <t>Dampsperre</t>
  </si>
  <si>
    <t>Betong-innervegg</t>
  </si>
  <si>
    <t>Platekledning - Vegg</t>
  </si>
  <si>
    <t>Aluminium</t>
  </si>
  <si>
    <t>Isolasjon - Trykkfast</t>
  </si>
  <si>
    <t>Flis - Vegg</t>
  </si>
  <si>
    <t>Stenderverk stål - Isolert</t>
  </si>
  <si>
    <t>Dekke-Betong</t>
  </si>
  <si>
    <t>Teppegulv</t>
  </si>
  <si>
    <t>Tre</t>
  </si>
  <si>
    <t>Konstruksjonsvirke - Gulv</t>
  </si>
  <si>
    <t>Flis - Gulv</t>
  </si>
  <si>
    <t>Tak-Betong</t>
  </si>
  <si>
    <t>Jord - Til sedumtak</t>
  </si>
  <si>
    <t>Tak-Betong - eksisterende</t>
  </si>
  <si>
    <t>Sink</t>
  </si>
  <si>
    <t>Plastfolie</t>
  </si>
  <si>
    <t>Betong - Strukturell</t>
  </si>
  <si>
    <t>Stål - Strukturell</t>
  </si>
  <si>
    <t>Stål - Rustfritt</t>
  </si>
  <si>
    <t>Dusjkabinett</t>
  </si>
  <si>
    <t>Tellus LØV ø160</t>
  </si>
  <si>
    <t>Tellus LØV ø250</t>
  </si>
  <si>
    <t>Tellus LØV ø200</t>
  </si>
  <si>
    <t>LF 250-900</t>
  </si>
  <si>
    <t>Spiro ø400</t>
  </si>
  <si>
    <t>Spiro ø500</t>
  </si>
  <si>
    <t>Servanter</t>
  </si>
  <si>
    <t xml:space="preserve">Toaletter </t>
  </si>
  <si>
    <t>Bend ø200</t>
  </si>
  <si>
    <t>Bend Ø250</t>
  </si>
  <si>
    <t>Bend Ø315</t>
  </si>
  <si>
    <t>Toalett HCWC</t>
  </si>
  <si>
    <t>Servant HCWC</t>
  </si>
  <si>
    <t>Bend Ø400</t>
  </si>
  <si>
    <t>Muffe Ø100</t>
  </si>
  <si>
    <t>Muffe Ø160</t>
  </si>
  <si>
    <t>600 kabelbane</t>
  </si>
  <si>
    <t>Takfester</t>
  </si>
  <si>
    <t>400 kabelbane</t>
  </si>
  <si>
    <t>4x2,5mm PFXP kabel</t>
  </si>
  <si>
    <t>Bærende skjøtejern 400</t>
  </si>
  <si>
    <t>Veggkonsoller 500</t>
  </si>
  <si>
    <t>sikringer 15a</t>
  </si>
  <si>
    <t>Stikkontakt schneider exxact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</si>
</sst>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5">
    <font>
      <sz val="10"/>
      <color rgb="FF000000"/>
      <name val="Helvetica"/>
      <scheme val="minor"/>
    </font>
    <font>
      <sz val="8"/>
      <name val="Helvetica"/>
      <family val="2"/>
      <scheme val="minor"/>
    </font>
    <font>
      <sz val="18"/>
      <color theme="3"/>
      <name val="Replica"/>
      <family val="2"/>
      <scheme val="major"/>
    </font>
    <font>
      <b/>
      <sz val="11"/>
      <color theme="3"/>
      <name val="Helvetica"/>
      <family val="2"/>
      <scheme val="minor"/>
    </font>
    <font>
      <sz val="11"/>
      <color theme="3" tint="-0.499984740745262"/>
      <name val="Avenir"/>
      <family val="2"/>
    </font>
    <font>
      <sz val="10"/>
      <color rgb="FF000000"/>
      <name val="Helvetica"/>
      <family val="2"/>
      <scheme val="minor"/>
    </font>
    <font>
      <b/>
      <sz val="11"/>
      <color rgb="FFFA7D00"/>
      <name val="Calibri Light"/>
      <family val="2"/>
    </font>
    <font>
      <sz val="11"/>
      <color rgb="FF000000"/>
      <name val="Calibri Light"/>
      <family val="2"/>
    </font>
    <font>
      <i/>
      <sz val="11"/>
      <color rgb="FF000000"/>
      <name val="Calibri Light"/>
      <family val="2"/>
    </font>
    <font>
      <sz val="11"/>
      <color theme="1"/>
      <name val="Replica"/>
      <scheme val="major"/>
    </font>
    <font>
      <sz val="11"/>
      <color theme="3" tint="-0.499984740745262"/>
      <name val="Replica"/>
    </font>
    <font>
      <sz val="10"/>
      <color theme="3" tint="-0.499984740745262"/>
      <name val="Replica"/>
    </font>
    <font>
      <sz val="18"/>
      <color theme="3" tint="-0.499984740745262"/>
      <name val="Replica"/>
    </font>
    <font>
      <u/>
      <sz val="22"/>
      <color theme="3" tint="-0.499984740745262"/>
      <name val="Replica"/>
    </font>
    <font>
      <u/>
      <sz val="24"/>
      <color theme="3" tint="-0.499984740745262"/>
      <name val="Replica"/>
    </font>
    <font>
      <b/>
      <sz val="10"/>
      <color theme="3" tint="-0.499984740745262"/>
      <name val="Replica"/>
    </font>
    <font>
      <u/>
      <sz val="18"/>
      <color theme="3" tint="-0.499984740745262"/>
      <name val="Replica"/>
    </font>
    <font>
      <i/>
      <sz val="10"/>
      <color theme="3" tint="-0.499984740745262"/>
      <name val="Replica"/>
    </font>
    <font>
      <u/>
      <sz val="10"/>
      <color theme="3" tint="-0.499984740745262"/>
      <name val="Replica"/>
    </font>
    <font>
      <sz val="12"/>
      <color theme="3" tint="-0.499984740745262"/>
      <name val="Replica"/>
    </font>
    <font>
      <sz val="36"/>
      <color theme="3" tint="-0.499984740745262"/>
      <name val="Replica"/>
    </font>
    <font>
      <sz val="9"/>
      <color theme="3" tint="-0.499984740745262"/>
      <name val="Replica"/>
    </font>
    <font>
      <b/>
      <sz val="9"/>
      <color theme="3" tint="-0.499984740745262"/>
      <name val="Replica"/>
    </font>
    <font>
      <i/>
      <sz val="9"/>
      <color theme="3" tint="-0.499984740745262"/>
      <name val="Replica"/>
    </font>
    <font>
      <i/>
      <sz val="7"/>
      <color theme="3" tint="-0.499984740745262"/>
      <name val="Replica"/>
    </font>
    <font>
      <sz val="7"/>
      <color theme="3" tint="-0.499984740745262"/>
      <name val="Replica"/>
    </font>
    <font>
      <sz val="9"/>
      <color theme="7"/>
      <name val="Replica"/>
    </font>
    <font>
      <sz val="9"/>
      <color theme="1"/>
      <name val="Replica"/>
      <scheme val="major"/>
    </font>
    <font>
      <u/>
      <sz val="28"/>
      <color theme="3" tint="-0.499984740745262"/>
      <name val="Replica"/>
    </font>
    <font>
      <sz val="20"/>
      <color theme="3" tint="-0.499984740745262"/>
      <name val="Replica"/>
    </font>
    <font>
      <b/>
      <sz val="10"/>
      <color theme="1"/>
      <name val="Replica"/>
    </font>
    <font>
      <sz val="10"/>
      <color rgb="FF000000"/>
      <name val="Replica"/>
    </font>
    <font>
      <sz val="10"/>
      <color theme="1"/>
      <name val="Replica"/>
    </font>
    <font>
      <sz val="10"/>
      <color theme="3"/>
      <name val="Replica"/>
    </font>
    <font>
      <i/>
      <sz val="11"/>
      <color theme="3" tint="-0.499984740745262"/>
      <name val="Replica"/>
    </font>
    <font>
      <sz val="16"/>
      <color theme="3" tint="-0.499984740745262"/>
      <name val="Replica"/>
    </font>
    <font>
      <sz val="8"/>
      <name val="Helvetica"/>
      <family val="2"/>
      <scheme val="minor"/>
    </font>
    <font>
      <b/>
      <sz val="16"/>
      <color theme="3" tint="-0.499984740745262"/>
      <name val="Replica"/>
    </font>
    <font>
      <sz val="10"/>
      <color theme="1"/>
      <name val="Helvetica"/>
      <family val="2"/>
      <scheme val="minor"/>
    </font>
    <font>
      <b/>
      <sz val="10"/>
      <color rgb="FF000000"/>
      <name val="Replica"/>
    </font>
    <font>
      <b/>
      <sz val="10"/>
      <color theme="1"/>
      <name val="Helvetica"/>
      <family val="2"/>
      <scheme val="minor"/>
    </font>
    <font>
      <sz val="11"/>
      <color rgb="FFFF0000"/>
      <name val="Replica"/>
    </font>
    <font>
      <sz val="9"/>
      <color rgb="FFFF0000"/>
      <name val="Replica"/>
    </font>
    <font>
      <u/>
      <sz val="11"/>
      <color theme="3" tint="-0.499984740745262"/>
      <name val="Replica"/>
    </font>
    <font>
      <b/>
      <sz val="14"/>
      <color theme="3" tint="-0.499984740745262"/>
      <name val="Replica"/>
    </font>
    <font>
      <b/>
      <i/>
      <sz val="18"/>
      <color theme="3" tint="-0.499984740745262"/>
      <name val="Replica"/>
    </font>
    <font>
      <sz val="18"/>
      <color rgb="FF000000"/>
      <name val="Replica"/>
    </font>
    <font>
      <sz val="11"/>
      <color theme="3" tint="-0.499984740745262"/>
      <name val="Calibri"/>
      <family val="2"/>
    </font>
    <font>
      <sz val="11"/>
      <color theme="8" tint="-0.89999084444715716"/>
      <name val="Replica"/>
    </font>
    <font>
      <i/>
      <sz val="11"/>
      <color theme="8" tint="-0.89999084444715716"/>
      <name val="Replica"/>
    </font>
    <font>
      <sz val="10"/>
      <color theme="8" tint="-0.89999084444715716"/>
      <name val="Replica"/>
    </font>
    <font>
      <b/>
      <sz val="9"/>
      <color theme="8" tint="-0.89999084444715716"/>
      <name val="Replica"/>
    </font>
    <font>
      <u/>
      <sz val="11"/>
      <color theme="8" tint="-0.89999084444715716"/>
      <name val="Replica"/>
    </font>
    <font>
      <b/>
      <u/>
      <sz val="11"/>
      <color theme="8" tint="-0.89999084444715716"/>
      <name val="Replica"/>
    </font>
    <font>
      <sz val="9"/>
      <color theme="1"/>
      <name val="Replica"/>
    </font>
  </fonts>
  <fills count="2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EFF1F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rgb="FF000000"/>
      </patternFill>
    </fill>
    <fill>
      <patternFill patternType="solid">
        <fgColor theme="4"/>
        <bgColor rgb="FFCCCCCC"/>
      </patternFill>
    </fill>
    <fill>
      <patternFill patternType="solid">
        <fgColor theme="5"/>
        <bgColor rgb="FFFFF2CC"/>
      </patternFill>
    </fill>
    <fill>
      <patternFill patternType="solid">
        <fgColor theme="2"/>
        <bgColor rgb="FFA9D08E"/>
      </patternFill>
    </fill>
    <fill>
      <patternFill patternType="solid">
        <fgColor theme="8" tint="-9.9978637043366805E-2"/>
        <bgColor rgb="FFE7E6E6"/>
      </patternFill>
    </fill>
    <fill>
      <patternFill patternType="solid">
        <fgColor theme="4" tint="0.59999389629810485"/>
        <bgColor rgb="FFF3F3F3"/>
      </patternFill>
    </fill>
    <fill>
      <patternFill patternType="solid">
        <fgColor theme="4" tint="0.59999389629810485"/>
        <bgColor rgb="FFE7E6E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CCCC"/>
      </patternFill>
    </fill>
    <fill>
      <patternFill patternType="solid">
        <fgColor rgb="FFFFF0C3"/>
        <bgColor indexed="64"/>
      </patternFill>
    </fill>
    <fill>
      <patternFill patternType="solid">
        <fgColor rgb="FFECF2F9"/>
        <bgColor rgb="FF000000"/>
      </patternFill>
    </fill>
    <fill>
      <patternFill patternType="solid">
        <fgColor rgb="FFECF2F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DC4BE"/>
        <bgColor indexed="64"/>
      </patternFill>
    </fill>
    <fill>
      <patternFill patternType="solid">
        <fgColor rgb="FFC8E6E4"/>
        <bgColor rgb="FF000000"/>
      </patternFill>
    </fill>
  </fills>
  <borders count="6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0" tint="-0.499984740745262"/>
      </bottom>
      <diagonal/>
    </border>
    <border>
      <left/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4" tint="0.39997558519241921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0" tint="-0.499984740745262"/>
      </right>
      <top/>
      <bottom/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/>
      <diagonal/>
    </border>
    <border>
      <left style="thin">
        <color indexed="64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</borders>
  <cellStyleXfs count="10">
    <xf numFmtId="0" fontId="0" fillId="0" borderId="0"/>
    <xf numFmtId="0" fontId="7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1" fontId="4" fillId="0" borderId="0">
      <alignment horizontal="left" vertical="center"/>
    </xf>
    <xf numFmtId="9" fontId="5" fillId="0" borderId="0" applyFont="0" applyFill="0" applyBorder="0" applyAlignment="0" applyProtection="0"/>
    <xf numFmtId="0" fontId="6" fillId="3" borderId="2" applyNumberFormat="0" applyAlignment="0" applyProtection="0"/>
    <xf numFmtId="0" fontId="8" fillId="0" borderId="0"/>
    <xf numFmtId="0" fontId="7" fillId="4" borderId="0"/>
    <xf numFmtId="0" fontId="5" fillId="0" borderId="0"/>
  </cellStyleXfs>
  <cellXfs count="354">
    <xf numFmtId="0" fontId="0" fillId="0" borderId="0" xfId="0"/>
    <xf numFmtId="0" fontId="11" fillId="7" borderId="0" xfId="1" applyFont="1" applyFill="1"/>
    <xf numFmtId="0" fontId="15" fillId="7" borderId="0" xfId="1" applyFont="1" applyFill="1"/>
    <xf numFmtId="1" fontId="16" fillId="7" borderId="0" xfId="2" applyNumberFormat="1" applyFont="1" applyFill="1" applyBorder="1" applyAlignment="1">
      <alignment horizontal="left" vertical="center"/>
    </xf>
    <xf numFmtId="0" fontId="11" fillId="7" borderId="0" xfId="1" applyFont="1" applyFill="1" applyAlignment="1">
      <alignment horizontal="left"/>
    </xf>
    <xf numFmtId="0" fontId="11" fillId="2" borderId="0" xfId="1" applyFont="1" applyFill="1"/>
    <xf numFmtId="0" fontId="11" fillId="5" borderId="0" xfId="1" applyFont="1" applyFill="1"/>
    <xf numFmtId="0" fontId="11" fillId="5" borderId="0" xfId="1" applyFont="1" applyFill="1" applyAlignment="1">
      <alignment horizontal="left"/>
    </xf>
    <xf numFmtId="0" fontId="21" fillId="7" borderId="0" xfId="1" applyFont="1" applyFill="1"/>
    <xf numFmtId="0" fontId="21" fillId="7" borderId="0" xfId="1" applyFont="1" applyFill="1" applyAlignment="1">
      <alignment horizontal="center"/>
    </xf>
    <xf numFmtId="0" fontId="23" fillId="7" borderId="0" xfId="1" applyFont="1" applyFill="1" applyAlignment="1">
      <alignment vertical="top" wrapText="1"/>
    </xf>
    <xf numFmtId="49" fontId="21" fillId="7" borderId="0" xfId="1" applyNumberFormat="1" applyFont="1" applyFill="1"/>
    <xf numFmtId="0" fontId="21" fillId="7" borderId="0" xfId="1" applyFont="1" applyFill="1" applyAlignment="1">
      <alignment horizontal="left"/>
    </xf>
    <xf numFmtId="9" fontId="21" fillId="8" borderId="4" xfId="5" applyFont="1" applyFill="1" applyBorder="1" applyAlignment="1">
      <alignment horizontal="center"/>
    </xf>
    <xf numFmtId="0" fontId="21" fillId="7" borderId="3" xfId="1" applyFont="1" applyFill="1" applyBorder="1"/>
    <xf numFmtId="0" fontId="21" fillId="7" borderId="4" xfId="1" applyFont="1" applyFill="1" applyBorder="1"/>
    <xf numFmtId="3" fontId="21" fillId="8" borderId="3" xfId="1" applyNumberFormat="1" applyFont="1" applyFill="1" applyBorder="1" applyAlignment="1">
      <alignment horizontal="center"/>
    </xf>
    <xf numFmtId="3" fontId="21" fillId="8" borderId="4" xfId="1" applyNumberFormat="1" applyFont="1" applyFill="1" applyBorder="1" applyAlignment="1">
      <alignment horizontal="center"/>
    </xf>
    <xf numFmtId="9" fontId="21" fillId="8" borderId="3" xfId="5" applyFont="1" applyFill="1" applyBorder="1" applyAlignment="1">
      <alignment horizontal="center"/>
    </xf>
    <xf numFmtId="0" fontId="21" fillId="9" borderId="13" xfId="1" applyFont="1" applyFill="1" applyBorder="1"/>
    <xf numFmtId="0" fontId="21" fillId="9" borderId="15" xfId="8" applyFont="1" applyFill="1" applyBorder="1" applyAlignment="1">
      <alignment horizontal="center"/>
    </xf>
    <xf numFmtId="0" fontId="21" fillId="9" borderId="12" xfId="8" applyFont="1" applyFill="1" applyBorder="1" applyAlignment="1">
      <alignment horizontal="center"/>
    </xf>
    <xf numFmtId="9" fontId="21" fillId="12" borderId="3" xfId="5" applyFont="1" applyFill="1" applyBorder="1" applyAlignment="1">
      <alignment horizontal="center"/>
    </xf>
    <xf numFmtId="9" fontId="21" fillId="12" borderId="4" xfId="5" applyFont="1" applyFill="1" applyBorder="1" applyAlignment="1">
      <alignment horizontal="center"/>
    </xf>
    <xf numFmtId="9" fontId="21" fillId="12" borderId="5" xfId="5" applyFont="1" applyFill="1" applyBorder="1" applyAlignment="1">
      <alignment horizontal="center"/>
    </xf>
    <xf numFmtId="9" fontId="21" fillId="12" borderId="3" xfId="1" applyNumberFormat="1" applyFont="1" applyFill="1" applyBorder="1" applyAlignment="1">
      <alignment horizontal="center"/>
    </xf>
    <xf numFmtId="9" fontId="21" fillId="12" borderId="4" xfId="1" applyNumberFormat="1" applyFont="1" applyFill="1" applyBorder="1" applyAlignment="1">
      <alignment horizontal="center"/>
    </xf>
    <xf numFmtId="9" fontId="21" fillId="12" borderId="5" xfId="1" applyNumberFormat="1" applyFont="1" applyFill="1" applyBorder="1" applyAlignment="1">
      <alignment horizontal="center"/>
    </xf>
    <xf numFmtId="4" fontId="21" fillId="15" borderId="4" xfId="1" applyNumberFormat="1" applyFont="1" applyFill="1" applyBorder="1" applyAlignment="1">
      <alignment horizontal="center"/>
    </xf>
    <xf numFmtId="4" fontId="21" fillId="15" borderId="3" xfId="1" applyNumberFormat="1" applyFont="1" applyFill="1" applyBorder="1" applyAlignment="1">
      <alignment horizontal="center"/>
    </xf>
    <xf numFmtId="4" fontId="21" fillId="15" borderId="5" xfId="1" applyNumberFormat="1" applyFont="1" applyFill="1" applyBorder="1" applyAlignment="1">
      <alignment horizontal="center"/>
    </xf>
    <xf numFmtId="0" fontId="21" fillId="16" borderId="8" xfId="1" applyFont="1" applyFill="1" applyBorder="1"/>
    <xf numFmtId="0" fontId="21" fillId="16" borderId="9" xfId="1" applyFont="1" applyFill="1" applyBorder="1"/>
    <xf numFmtId="0" fontId="21" fillId="16" borderId="11" xfId="1" applyFont="1" applyFill="1" applyBorder="1"/>
    <xf numFmtId="9" fontId="21" fillId="8" borderId="9" xfId="5" applyFont="1" applyFill="1" applyBorder="1" applyAlignment="1">
      <alignment horizontal="center"/>
    </xf>
    <xf numFmtId="0" fontId="22" fillId="7" borderId="0" xfId="7" applyFont="1" applyFill="1" applyAlignment="1">
      <alignment horizontal="center" vertical="top"/>
    </xf>
    <xf numFmtId="0" fontId="23" fillId="7" borderId="0" xfId="7" applyFont="1" applyFill="1" applyAlignment="1">
      <alignment horizontal="center"/>
    </xf>
    <xf numFmtId="1" fontId="28" fillId="7" borderId="0" xfId="2" applyNumberFormat="1" applyFont="1" applyFill="1" applyBorder="1" applyAlignment="1">
      <alignment horizontal="left" vertical="center"/>
    </xf>
    <xf numFmtId="0" fontId="21" fillId="17" borderId="8" xfId="1" applyFont="1" applyFill="1" applyBorder="1"/>
    <xf numFmtId="0" fontId="21" fillId="17" borderId="9" xfId="1" applyFont="1" applyFill="1" applyBorder="1"/>
    <xf numFmtId="0" fontId="22" fillId="18" borderId="0" xfId="1" applyFont="1" applyFill="1" applyAlignment="1">
      <alignment vertical="center" textRotation="90"/>
    </xf>
    <xf numFmtId="0" fontId="21" fillId="17" borderId="0" xfId="1" applyFont="1" applyFill="1"/>
    <xf numFmtId="0" fontId="24" fillId="17" borderId="0" xfId="1" applyFont="1" applyFill="1"/>
    <xf numFmtId="0" fontId="25" fillId="17" borderId="0" xfId="1" applyFont="1" applyFill="1" applyAlignment="1">
      <alignment horizontal="right"/>
    </xf>
    <xf numFmtId="9" fontId="25" fillId="17" borderId="0" xfId="1" applyNumberFormat="1" applyFont="1" applyFill="1" applyAlignment="1">
      <alignment horizontal="center"/>
    </xf>
    <xf numFmtId="0" fontId="21" fillId="17" borderId="0" xfId="1" applyFont="1" applyFill="1" applyAlignment="1">
      <alignment horizontal="center"/>
    </xf>
    <xf numFmtId="0" fontId="21" fillId="17" borderId="17" xfId="1" applyFont="1" applyFill="1" applyBorder="1"/>
    <xf numFmtId="0" fontId="21" fillId="17" borderId="9" xfId="1" applyFont="1" applyFill="1" applyBorder="1" applyAlignment="1">
      <alignment horizontal="center"/>
    </xf>
    <xf numFmtId="0" fontId="21" fillId="17" borderId="11" xfId="1" applyFont="1" applyFill="1" applyBorder="1"/>
    <xf numFmtId="0" fontId="21" fillId="17" borderId="17" xfId="1" applyFont="1" applyFill="1" applyBorder="1" applyAlignment="1">
      <alignment horizontal="left" vertical="center"/>
    </xf>
    <xf numFmtId="0" fontId="11" fillId="17" borderId="16" xfId="1" applyFont="1" applyFill="1" applyBorder="1" applyAlignment="1">
      <alignment horizontal="center" vertical="center"/>
    </xf>
    <xf numFmtId="0" fontId="11" fillId="17" borderId="16" xfId="1" applyFont="1" applyFill="1" applyBorder="1" applyAlignment="1">
      <alignment horizontal="center" vertical="center" wrapText="1"/>
    </xf>
    <xf numFmtId="0" fontId="11" fillId="17" borderId="0" xfId="1" applyFont="1" applyFill="1" applyAlignment="1">
      <alignment horizontal="center" vertical="center"/>
    </xf>
    <xf numFmtId="0" fontId="11" fillId="17" borderId="0" xfId="1" applyFont="1" applyFill="1" applyAlignment="1">
      <alignment horizontal="center" vertical="center" wrapText="1"/>
    </xf>
    <xf numFmtId="0" fontId="11" fillId="17" borderId="16" xfId="1" applyFont="1" applyFill="1" applyBorder="1" applyAlignment="1">
      <alignment horizontal="left" vertical="center"/>
    </xf>
    <xf numFmtId="0" fontId="30" fillId="7" borderId="0" xfId="0" applyFont="1" applyFill="1" applyAlignment="1">
      <alignment horizontal="center"/>
    </xf>
    <xf numFmtId="0" fontId="31" fillId="7" borderId="0" xfId="0" applyFont="1" applyFill="1"/>
    <xf numFmtId="0" fontId="32" fillId="7" borderId="0" xfId="0" applyFont="1" applyFill="1"/>
    <xf numFmtId="49" fontId="32" fillId="7" borderId="0" xfId="0" applyNumberFormat="1" applyFont="1" applyFill="1"/>
    <xf numFmtId="0" fontId="32" fillId="7" borderId="0" xfId="0" applyFont="1" applyFill="1" applyAlignment="1">
      <alignment vertical="top"/>
    </xf>
    <xf numFmtId="49" fontId="31" fillId="7" borderId="0" xfId="0" applyNumberFormat="1" applyFont="1" applyFill="1"/>
    <xf numFmtId="0" fontId="32" fillId="7" borderId="0" xfId="0" applyFont="1" applyFill="1" applyAlignment="1">
      <alignment horizontal="center" vertical="top"/>
    </xf>
    <xf numFmtId="0" fontId="32" fillId="7" borderId="0" xfId="0" applyFont="1" applyFill="1" applyAlignment="1">
      <alignment horizontal="center"/>
    </xf>
    <xf numFmtId="0" fontId="32" fillId="7" borderId="0" xfId="0" applyFont="1" applyFill="1" applyAlignment="1">
      <alignment vertical="top" wrapText="1"/>
    </xf>
    <xf numFmtId="1" fontId="16" fillId="7" borderId="0" xfId="2" applyNumberFormat="1" applyFont="1" applyFill="1" applyBorder="1" applyAlignment="1" applyProtection="1">
      <alignment horizontal="left" vertical="center"/>
    </xf>
    <xf numFmtId="1" fontId="19" fillId="7" borderId="0" xfId="3" applyNumberFormat="1" applyFont="1" applyFill="1" applyBorder="1" applyAlignment="1" applyProtection="1">
      <alignment vertical="top" wrapText="1"/>
    </xf>
    <xf numFmtId="2" fontId="19" fillId="7" borderId="0" xfId="3" applyNumberFormat="1" applyFont="1" applyFill="1" applyBorder="1" applyAlignment="1" applyProtection="1">
      <alignment vertical="center"/>
    </xf>
    <xf numFmtId="2" fontId="12" fillId="7" borderId="0" xfId="2" applyNumberFormat="1" applyFont="1" applyFill="1" applyBorder="1" applyAlignment="1" applyProtection="1">
      <alignment horizontal="right" vertical="center"/>
    </xf>
    <xf numFmtId="1" fontId="13" fillId="7" borderId="0" xfId="2" applyNumberFormat="1" applyFont="1" applyFill="1" applyBorder="1" applyAlignment="1" applyProtection="1">
      <alignment horizontal="left" vertical="center"/>
    </xf>
    <xf numFmtId="1" fontId="14" fillId="7" borderId="0" xfId="2" applyNumberFormat="1" applyFont="1" applyFill="1" applyBorder="1" applyAlignment="1" applyProtection="1">
      <alignment horizontal="left" vertical="center"/>
    </xf>
    <xf numFmtId="1" fontId="10" fillId="7" borderId="0" xfId="4" applyFont="1" applyFill="1" applyAlignment="1">
      <alignment horizontal="left" vertical="center" indent="1"/>
    </xf>
    <xf numFmtId="0" fontId="11" fillId="7" borderId="0" xfId="0" applyFont="1" applyFill="1" applyAlignment="1">
      <alignment horizontal="right" vertical="center"/>
    </xf>
    <xf numFmtId="1" fontId="10" fillId="7" borderId="0" xfId="4" applyFont="1" applyFill="1">
      <alignment horizontal="left" vertical="center"/>
    </xf>
    <xf numFmtId="0" fontId="18" fillId="7" borderId="0" xfId="0" applyFont="1" applyFill="1" applyAlignment="1">
      <alignment horizontal="right" vertical="center"/>
    </xf>
    <xf numFmtId="1" fontId="10" fillId="7" borderId="0" xfId="4" applyFont="1" applyFill="1" applyAlignment="1">
      <alignment horizontal="right" vertical="center"/>
    </xf>
    <xf numFmtId="0" fontId="10" fillId="7" borderId="0" xfId="0" applyFont="1" applyFill="1" applyAlignment="1">
      <alignment horizontal="right" vertical="center"/>
    </xf>
    <xf numFmtId="0" fontId="11" fillId="7" borderId="0" xfId="1" applyFont="1" applyFill="1" applyAlignment="1">
      <alignment horizontal="center"/>
    </xf>
    <xf numFmtId="49" fontId="11" fillId="7" borderId="0" xfId="1" applyNumberFormat="1" applyFont="1" applyFill="1"/>
    <xf numFmtId="0" fontId="10" fillId="7" borderId="0" xfId="1" applyFont="1" applyFill="1"/>
    <xf numFmtId="0" fontId="33" fillId="7" borderId="0" xfId="0" applyFont="1" applyFill="1" applyAlignment="1">
      <alignment horizontal="right" vertical="center"/>
    </xf>
    <xf numFmtId="0" fontId="11" fillId="7" borderId="0" xfId="1" applyFont="1" applyFill="1" applyProtection="1">
      <protection locked="0"/>
    </xf>
    <xf numFmtId="0" fontId="20" fillId="7" borderId="0" xfId="1" applyFont="1" applyFill="1"/>
    <xf numFmtId="0" fontId="17" fillId="8" borderId="12" xfId="1" applyFont="1" applyFill="1" applyBorder="1" applyAlignment="1">
      <alignment horizontal="center" vertical="center"/>
    </xf>
    <xf numFmtId="0" fontId="11" fillId="6" borderId="12" xfId="1" applyFont="1" applyFill="1" applyBorder="1" applyAlignment="1">
      <alignment horizontal="center" vertical="center"/>
    </xf>
    <xf numFmtId="0" fontId="11" fillId="6" borderId="12" xfId="1" applyFont="1" applyFill="1" applyBorder="1" applyAlignment="1">
      <alignment horizontal="center" vertical="center" wrapText="1"/>
    </xf>
    <xf numFmtId="0" fontId="11" fillId="0" borderId="0" xfId="1" applyFont="1" applyProtection="1">
      <protection locked="0"/>
    </xf>
    <xf numFmtId="0" fontId="17" fillId="8" borderId="3" xfId="1" applyFont="1" applyFill="1" applyBorder="1" applyAlignment="1" applyProtection="1">
      <alignment horizontal="center" vertical="center"/>
      <protection locked="0"/>
    </xf>
    <xf numFmtId="0" fontId="11" fillId="0" borderId="21" xfId="1" applyFont="1" applyBorder="1" applyProtection="1">
      <protection locked="0"/>
    </xf>
    <xf numFmtId="0" fontId="11" fillId="6" borderId="22" xfId="1" applyFont="1" applyFill="1" applyBorder="1" applyAlignment="1" applyProtection="1">
      <alignment horizontal="center" vertical="center"/>
      <protection locked="0"/>
    </xf>
    <xf numFmtId="0" fontId="11" fillId="5" borderId="0" xfId="1" applyFont="1" applyFill="1" applyProtection="1">
      <protection locked="0"/>
    </xf>
    <xf numFmtId="0" fontId="17" fillId="10" borderId="0" xfId="0" applyFont="1" applyFill="1" applyProtection="1">
      <protection locked="0"/>
    </xf>
    <xf numFmtId="0" fontId="11" fillId="0" borderId="0" xfId="0" applyFont="1" applyProtection="1">
      <protection locked="0"/>
    </xf>
    <xf numFmtId="3" fontId="11" fillId="0" borderId="9" xfId="0" applyNumberFormat="1" applyFont="1" applyBorder="1" applyAlignment="1" applyProtection="1">
      <alignment horizontal="right"/>
      <protection locked="0"/>
    </xf>
    <xf numFmtId="0" fontId="11" fillId="0" borderId="4" xfId="1" applyFont="1" applyBorder="1" applyProtection="1">
      <protection locked="0"/>
    </xf>
    <xf numFmtId="0" fontId="11" fillId="5" borderId="4" xfId="1" applyFont="1" applyFill="1" applyBorder="1" applyProtection="1">
      <protection locked="0"/>
    </xf>
    <xf numFmtId="0" fontId="11" fillId="0" borderId="6" xfId="0" applyFont="1" applyBorder="1" applyAlignment="1" applyProtection="1">
      <alignment horizontal="left"/>
      <protection locked="0"/>
    </xf>
    <xf numFmtId="3" fontId="11" fillId="0" borderId="9" xfId="1" applyNumberFormat="1" applyFont="1" applyBorder="1" applyProtection="1">
      <protection locked="0"/>
    </xf>
    <xf numFmtId="0" fontId="11" fillId="5" borderId="5" xfId="1" applyFont="1" applyFill="1" applyBorder="1" applyProtection="1">
      <protection locked="0"/>
    </xf>
    <xf numFmtId="0" fontId="11" fillId="7" borderId="0" xfId="1" applyFont="1" applyFill="1" applyAlignment="1" applyProtection="1">
      <alignment horizontal="left"/>
      <protection locked="0"/>
    </xf>
    <xf numFmtId="0" fontId="11" fillId="2" borderId="0" xfId="1" applyFont="1" applyFill="1" applyProtection="1">
      <protection locked="0"/>
    </xf>
    <xf numFmtId="0" fontId="11" fillId="10" borderId="0" xfId="0" applyFont="1" applyFill="1" applyProtection="1">
      <protection locked="0"/>
    </xf>
    <xf numFmtId="0" fontId="11" fillId="6" borderId="13" xfId="1" applyFont="1" applyFill="1" applyBorder="1" applyAlignment="1">
      <alignment horizontal="center" vertical="center"/>
    </xf>
    <xf numFmtId="3" fontId="11" fillId="10" borderId="0" xfId="0" applyNumberFormat="1" applyFont="1" applyFill="1" applyProtection="1">
      <protection hidden="1"/>
    </xf>
    <xf numFmtId="0" fontId="17" fillId="8" borderId="12" xfId="1" applyFont="1" applyFill="1" applyBorder="1" applyAlignment="1" applyProtection="1">
      <alignment horizontal="center" vertical="center"/>
      <protection hidden="1"/>
    </xf>
    <xf numFmtId="0" fontId="11" fillId="6" borderId="12" xfId="1" applyFont="1" applyFill="1" applyBorder="1" applyAlignment="1" applyProtection="1">
      <alignment horizontal="center" vertical="center" wrapText="1"/>
      <protection hidden="1"/>
    </xf>
    <xf numFmtId="3" fontId="11" fillId="10" borderId="17" xfId="0" applyNumberFormat="1" applyFont="1" applyFill="1" applyBorder="1" applyProtection="1">
      <protection hidden="1"/>
    </xf>
    <xf numFmtId="0" fontId="11" fillId="7" borderId="0" xfId="1" applyFont="1" applyFill="1" applyProtection="1">
      <protection locked="0" hidden="1"/>
    </xf>
    <xf numFmtId="3" fontId="11" fillId="0" borderId="24" xfId="1" applyNumberFormat="1" applyFont="1" applyBorder="1" applyProtection="1">
      <protection locked="0"/>
    </xf>
    <xf numFmtId="0" fontId="11" fillId="0" borderId="23" xfId="0" applyFont="1" applyBorder="1" applyAlignment="1" applyProtection="1">
      <alignment horizontal="left"/>
      <protection locked="0"/>
    </xf>
    <xf numFmtId="0" fontId="11" fillId="8" borderId="25" xfId="0" applyFont="1" applyFill="1" applyBorder="1"/>
    <xf numFmtId="0" fontId="11" fillId="8" borderId="26" xfId="0" applyFont="1" applyFill="1" applyBorder="1"/>
    <xf numFmtId="0" fontId="31" fillId="8" borderId="25" xfId="1" applyFont="1" applyFill="1" applyBorder="1"/>
    <xf numFmtId="0" fontId="31" fillId="8" borderId="26" xfId="1" applyFont="1" applyFill="1" applyBorder="1"/>
    <xf numFmtId="0" fontId="31" fillId="8" borderId="27" xfId="1" applyFont="1" applyFill="1" applyBorder="1"/>
    <xf numFmtId="0" fontId="11" fillId="6" borderId="14" xfId="1" applyFont="1" applyFill="1" applyBorder="1" applyAlignment="1">
      <alignment horizontal="center" vertical="center"/>
    </xf>
    <xf numFmtId="0" fontId="17" fillId="8" borderId="5" xfId="1" applyFont="1" applyFill="1" applyBorder="1" applyAlignment="1">
      <alignment horizontal="center" vertical="center"/>
    </xf>
    <xf numFmtId="0" fontId="17" fillId="8" borderId="6" xfId="1" applyFont="1" applyFill="1" applyBorder="1" applyAlignment="1">
      <alignment horizontal="center" vertical="center"/>
    </xf>
    <xf numFmtId="0" fontId="11" fillId="6" borderId="29" xfId="1" applyFont="1" applyFill="1" applyBorder="1" applyAlignment="1">
      <alignment horizontal="center" vertical="center" wrapText="1"/>
    </xf>
    <xf numFmtId="0" fontId="11" fillId="6" borderId="28" xfId="1" applyFont="1" applyFill="1" applyBorder="1" applyAlignment="1">
      <alignment horizontal="center" vertical="center" wrapText="1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8" borderId="27" xfId="0" applyFont="1" applyFill="1" applyBorder="1"/>
    <xf numFmtId="0" fontId="11" fillId="8" borderId="32" xfId="0" applyFont="1" applyFill="1" applyBorder="1"/>
    <xf numFmtId="0" fontId="11" fillId="8" borderId="20" xfId="0" applyFont="1" applyFill="1" applyBorder="1"/>
    <xf numFmtId="0" fontId="11" fillId="8" borderId="19" xfId="0" applyFont="1" applyFill="1" applyBorder="1"/>
    <xf numFmtId="2" fontId="11" fillId="8" borderId="34" xfId="0" applyNumberFormat="1" applyFont="1" applyFill="1" applyBorder="1" applyAlignment="1">
      <alignment horizontal="center"/>
    </xf>
    <xf numFmtId="2" fontId="11" fillId="8" borderId="33" xfId="0" applyNumberFormat="1" applyFont="1" applyFill="1" applyBorder="1" applyAlignment="1">
      <alignment horizontal="center"/>
    </xf>
    <xf numFmtId="1" fontId="33" fillId="8" borderId="6" xfId="0" applyNumberFormat="1" applyFont="1" applyFill="1" applyBorder="1" applyAlignment="1">
      <alignment horizontal="center"/>
    </xf>
    <xf numFmtId="1" fontId="11" fillId="7" borderId="0" xfId="1" applyNumberFormat="1" applyFont="1" applyFill="1"/>
    <xf numFmtId="0" fontId="17" fillId="8" borderId="31" xfId="1" applyFont="1" applyFill="1" applyBorder="1" applyAlignment="1">
      <alignment horizontal="center" vertical="center"/>
    </xf>
    <xf numFmtId="2" fontId="11" fillId="8" borderId="18" xfId="0" applyNumberFormat="1" applyFont="1" applyFill="1" applyBorder="1" applyAlignment="1">
      <alignment horizontal="center"/>
    </xf>
    <xf numFmtId="0" fontId="22" fillId="11" borderId="5" xfId="1" applyFont="1" applyFill="1" applyBorder="1" applyAlignment="1">
      <alignment horizontal="center" vertical="center" textRotation="90"/>
    </xf>
    <xf numFmtId="3" fontId="21" fillId="6" borderId="12" xfId="1" applyNumberFormat="1" applyFont="1" applyFill="1" applyBorder="1" applyAlignment="1">
      <alignment horizontal="center"/>
    </xf>
    <xf numFmtId="9" fontId="21" fillId="6" borderId="12" xfId="1" applyNumberFormat="1" applyFont="1" applyFill="1" applyBorder="1" applyAlignment="1">
      <alignment horizontal="center"/>
    </xf>
    <xf numFmtId="0" fontId="21" fillId="20" borderId="12" xfId="0" applyFont="1" applyFill="1" applyBorder="1" applyAlignment="1">
      <alignment horizontal="right"/>
    </xf>
    <xf numFmtId="9" fontId="21" fillId="8" borderId="5" xfId="5" applyFont="1" applyFill="1" applyBorder="1" applyAlignment="1">
      <alignment horizontal="center"/>
    </xf>
    <xf numFmtId="0" fontId="21" fillId="21" borderId="12" xfId="1" applyFont="1" applyFill="1" applyBorder="1" applyAlignment="1">
      <alignment horizontal="right"/>
    </xf>
    <xf numFmtId="3" fontId="21" fillId="21" borderId="12" xfId="1" applyNumberFormat="1" applyFont="1" applyFill="1" applyBorder="1" applyAlignment="1">
      <alignment horizontal="center"/>
    </xf>
    <xf numFmtId="9" fontId="21" fillId="21" borderId="14" xfId="1" applyNumberFormat="1" applyFont="1" applyFill="1" applyBorder="1" applyAlignment="1">
      <alignment horizontal="center"/>
    </xf>
    <xf numFmtId="3" fontId="21" fillId="20" borderId="12" xfId="0" applyNumberFormat="1" applyFont="1" applyFill="1" applyBorder="1" applyAlignment="1">
      <alignment horizontal="center"/>
    </xf>
    <xf numFmtId="9" fontId="21" fillId="20" borderId="12" xfId="5" applyFont="1" applyFill="1" applyBorder="1" applyAlignment="1">
      <alignment horizontal="center"/>
    </xf>
    <xf numFmtId="3" fontId="21" fillId="8" borderId="5" xfId="1" applyNumberFormat="1" applyFont="1" applyFill="1" applyBorder="1" applyAlignment="1">
      <alignment horizontal="center"/>
    </xf>
    <xf numFmtId="9" fontId="21" fillId="12" borderId="35" xfId="5" applyFont="1" applyFill="1" applyBorder="1" applyAlignment="1">
      <alignment horizontal="center"/>
    </xf>
    <xf numFmtId="9" fontId="21" fillId="12" borderId="35" xfId="1" applyNumberFormat="1" applyFont="1" applyFill="1" applyBorder="1" applyAlignment="1">
      <alignment horizontal="center"/>
    </xf>
    <xf numFmtId="0" fontId="21" fillId="17" borderId="18" xfId="1" applyFont="1" applyFill="1" applyBorder="1"/>
    <xf numFmtId="0" fontId="11" fillId="17" borderId="44" xfId="1" applyFont="1" applyFill="1" applyBorder="1" applyAlignment="1">
      <alignment horizontal="center" vertical="center"/>
    </xf>
    <xf numFmtId="0" fontId="11" fillId="17" borderId="44" xfId="1" applyFont="1" applyFill="1" applyBorder="1" applyAlignment="1">
      <alignment horizontal="left" vertical="center"/>
    </xf>
    <xf numFmtId="0" fontId="11" fillId="17" borderId="44" xfId="1" applyFont="1" applyFill="1" applyBorder="1" applyAlignment="1">
      <alignment horizontal="center" vertical="center" wrapText="1"/>
    </xf>
    <xf numFmtId="0" fontId="21" fillId="17" borderId="32" xfId="1" applyFont="1" applyFill="1" applyBorder="1"/>
    <xf numFmtId="0" fontId="21" fillId="17" borderId="19" xfId="1" applyFont="1" applyFill="1" applyBorder="1"/>
    <xf numFmtId="0" fontId="21" fillId="17" borderId="20" xfId="1" applyFont="1" applyFill="1" applyBorder="1"/>
    <xf numFmtId="0" fontId="21" fillId="17" borderId="47" xfId="1" applyFont="1" applyFill="1" applyBorder="1"/>
    <xf numFmtId="0" fontId="21" fillId="17" borderId="20" xfId="1" applyFont="1" applyFill="1" applyBorder="1" applyAlignment="1">
      <alignment horizontal="center"/>
    </xf>
    <xf numFmtId="0" fontId="21" fillId="17" borderId="45" xfId="1" applyFont="1" applyFill="1" applyBorder="1"/>
    <xf numFmtId="0" fontId="21" fillId="17" borderId="21" xfId="1" applyFont="1" applyFill="1" applyBorder="1"/>
    <xf numFmtId="0" fontId="21" fillId="17" borderId="21" xfId="1" applyFont="1" applyFill="1" applyBorder="1" applyAlignment="1">
      <alignment horizontal="left" vertical="center"/>
    </xf>
    <xf numFmtId="0" fontId="21" fillId="17" borderId="46" xfId="1" applyFont="1" applyFill="1" applyBorder="1"/>
    <xf numFmtId="1" fontId="41" fillId="7" borderId="0" xfId="4" applyFont="1" applyFill="1">
      <alignment horizontal="left" vertical="center"/>
    </xf>
    <xf numFmtId="0" fontId="21" fillId="7" borderId="0" xfId="1" applyFont="1" applyFill="1" applyAlignment="1">
      <alignment vertical="top" wrapText="1"/>
    </xf>
    <xf numFmtId="0" fontId="9" fillId="7" borderId="0" xfId="1" applyFont="1" applyFill="1"/>
    <xf numFmtId="0" fontId="27" fillId="7" borderId="0" xfId="1" applyFont="1" applyFill="1"/>
    <xf numFmtId="10" fontId="27" fillId="7" borderId="0" xfId="5" applyNumberFormat="1" applyFont="1" applyFill="1" applyBorder="1"/>
    <xf numFmtId="1" fontId="27" fillId="7" borderId="0" xfId="1" applyNumberFormat="1" applyFont="1" applyFill="1"/>
    <xf numFmtId="9" fontId="27" fillId="7" borderId="0" xfId="5" applyFont="1" applyFill="1" applyBorder="1"/>
    <xf numFmtId="0" fontId="11" fillId="7" borderId="0" xfId="8" applyFont="1" applyFill="1"/>
    <xf numFmtId="0" fontId="11" fillId="8" borderId="18" xfId="8" applyFont="1" applyFill="1" applyBorder="1"/>
    <xf numFmtId="0" fontId="11" fillId="8" borderId="19" xfId="8" applyFont="1" applyFill="1" applyBorder="1"/>
    <xf numFmtId="0" fontId="11" fillId="8" borderId="45" xfId="8" applyFont="1" applyFill="1" applyBorder="1"/>
    <xf numFmtId="0" fontId="43" fillId="7" borderId="0" xfId="1" applyFont="1" applyFill="1"/>
    <xf numFmtId="0" fontId="17" fillId="0" borderId="48" xfId="7" applyFont="1" applyBorder="1" applyAlignment="1" applyProtection="1">
      <alignment horizontal="left"/>
      <protection locked="0"/>
    </xf>
    <xf numFmtId="0" fontId="17" fillId="0" borderId="47" xfId="7" applyFont="1" applyBorder="1" applyAlignment="1" applyProtection="1">
      <alignment horizontal="left"/>
      <protection locked="0"/>
    </xf>
    <xf numFmtId="9" fontId="17" fillId="8" borderId="49" xfId="5" applyFont="1" applyFill="1" applyBorder="1" applyAlignment="1" applyProtection="1">
      <alignment horizontal="left"/>
      <protection locked="0"/>
    </xf>
    <xf numFmtId="1" fontId="33" fillId="8" borderId="23" xfId="0" applyNumberFormat="1" applyFont="1" applyFill="1" applyBorder="1" applyAlignment="1">
      <alignment horizontal="center"/>
    </xf>
    <xf numFmtId="0" fontId="44" fillId="7" borderId="0" xfId="1" applyFont="1" applyFill="1"/>
    <xf numFmtId="3" fontId="21" fillId="8" borderId="7" xfId="1" applyNumberFormat="1" applyFont="1" applyFill="1" applyBorder="1" applyAlignment="1">
      <alignment horizontal="center"/>
    </xf>
    <xf numFmtId="3" fontId="21" fillId="8" borderId="6" xfId="1" applyNumberFormat="1" applyFont="1" applyFill="1" applyBorder="1" applyAlignment="1">
      <alignment horizontal="center"/>
    </xf>
    <xf numFmtId="3" fontId="21" fillId="8" borderId="10" xfId="1" applyNumberFormat="1" applyFont="1" applyFill="1" applyBorder="1" applyAlignment="1">
      <alignment horizontal="center"/>
    </xf>
    <xf numFmtId="9" fontId="21" fillId="21" borderId="8" xfId="1" applyNumberFormat="1" applyFont="1" applyFill="1" applyBorder="1" applyAlignment="1">
      <alignment horizontal="center"/>
    </xf>
    <xf numFmtId="9" fontId="21" fillId="20" borderId="5" xfId="5" applyFont="1" applyFill="1" applyBorder="1" applyAlignment="1">
      <alignment horizontal="center"/>
    </xf>
    <xf numFmtId="9" fontId="21" fillId="8" borderId="25" xfId="5" applyFont="1" applyFill="1" applyBorder="1" applyAlignment="1">
      <alignment horizontal="center"/>
    </xf>
    <xf numFmtId="9" fontId="21" fillId="8" borderId="26" xfId="5" applyFont="1" applyFill="1" applyBorder="1" applyAlignment="1">
      <alignment horizontal="center"/>
    </xf>
    <xf numFmtId="9" fontId="21" fillId="8" borderId="27" xfId="5" applyFont="1" applyFill="1" applyBorder="1" applyAlignment="1">
      <alignment horizontal="center"/>
    </xf>
    <xf numFmtId="0" fontId="31" fillId="7" borderId="0" xfId="0" applyFont="1" applyFill="1" applyAlignment="1">
      <alignment vertical="center"/>
    </xf>
    <xf numFmtId="0" fontId="21" fillId="7" borderId="38" xfId="1" applyFont="1" applyFill="1" applyBorder="1"/>
    <xf numFmtId="0" fontId="35" fillId="7" borderId="0" xfId="1" applyFont="1" applyFill="1"/>
    <xf numFmtId="0" fontId="21" fillId="7" borderId="50" xfId="1" applyFont="1" applyFill="1" applyBorder="1"/>
    <xf numFmtId="0" fontId="21" fillId="7" borderId="51" xfId="1" applyFont="1" applyFill="1" applyBorder="1"/>
    <xf numFmtId="0" fontId="21" fillId="7" borderId="52" xfId="1" applyFont="1" applyFill="1" applyBorder="1"/>
    <xf numFmtId="0" fontId="21" fillId="7" borderId="53" xfId="1" applyFont="1" applyFill="1" applyBorder="1"/>
    <xf numFmtId="0" fontId="21" fillId="7" borderId="54" xfId="1" applyFont="1" applyFill="1" applyBorder="1"/>
    <xf numFmtId="0" fontId="21" fillId="7" borderId="55" xfId="1" applyFont="1" applyFill="1" applyBorder="1"/>
    <xf numFmtId="0" fontId="21" fillId="7" borderId="56" xfId="1" applyFont="1" applyFill="1" applyBorder="1"/>
    <xf numFmtId="0" fontId="26" fillId="7" borderId="38" xfId="1" applyFont="1" applyFill="1" applyBorder="1"/>
    <xf numFmtId="0" fontId="21" fillId="7" borderId="55" xfId="1" applyFont="1" applyFill="1" applyBorder="1" applyAlignment="1">
      <alignment horizontal="center"/>
    </xf>
    <xf numFmtId="0" fontId="21" fillId="7" borderId="51" xfId="1" applyFont="1" applyFill="1" applyBorder="1" applyAlignment="1">
      <alignment horizontal="center"/>
    </xf>
    <xf numFmtId="0" fontId="21" fillId="17" borderId="58" xfId="1" applyFont="1" applyFill="1" applyBorder="1"/>
    <xf numFmtId="0" fontId="21" fillId="17" borderId="53" xfId="1" applyFont="1" applyFill="1" applyBorder="1"/>
    <xf numFmtId="0" fontId="21" fillId="17" borderId="59" xfId="1" applyFont="1" applyFill="1" applyBorder="1"/>
    <xf numFmtId="0" fontId="11" fillId="17" borderId="51" xfId="1" applyFont="1" applyFill="1" applyBorder="1" applyAlignment="1">
      <alignment horizontal="center" vertical="center"/>
    </xf>
    <xf numFmtId="0" fontId="11" fillId="17" borderId="51" xfId="1" applyFont="1" applyFill="1" applyBorder="1" applyAlignment="1">
      <alignment horizontal="left" vertical="center"/>
    </xf>
    <xf numFmtId="0" fontId="11" fillId="17" borderId="51" xfId="1" applyFont="1" applyFill="1" applyBorder="1" applyAlignment="1">
      <alignment horizontal="center" vertical="center" wrapText="1"/>
    </xf>
    <xf numFmtId="0" fontId="21" fillId="17" borderId="52" xfId="1" applyFont="1" applyFill="1" applyBorder="1"/>
    <xf numFmtId="0" fontId="21" fillId="17" borderId="38" xfId="1" applyFont="1" applyFill="1" applyBorder="1"/>
    <xf numFmtId="0" fontId="21" fillId="17" borderId="60" xfId="1" applyFont="1" applyFill="1" applyBorder="1"/>
    <xf numFmtId="0" fontId="21" fillId="17" borderId="38" xfId="1" applyFont="1" applyFill="1" applyBorder="1" applyAlignment="1">
      <alignment horizontal="center"/>
    </xf>
    <xf numFmtId="0" fontId="21" fillId="17" borderId="55" xfId="1" applyFont="1" applyFill="1" applyBorder="1"/>
    <xf numFmtId="0" fontId="21" fillId="17" borderId="55" xfId="1" applyFont="1" applyFill="1" applyBorder="1" applyAlignment="1">
      <alignment horizontal="left" vertical="center"/>
    </xf>
    <xf numFmtId="0" fontId="21" fillId="17" borderId="56" xfId="1" applyFont="1" applyFill="1" applyBorder="1"/>
    <xf numFmtId="0" fontId="21" fillId="7" borderId="38" xfId="1" applyFont="1" applyFill="1" applyBorder="1" applyAlignment="1">
      <alignment horizontal="center"/>
    </xf>
    <xf numFmtId="0" fontId="21" fillId="17" borderId="51" xfId="1" applyFont="1" applyFill="1" applyBorder="1"/>
    <xf numFmtId="0" fontId="11" fillId="17" borderId="0" xfId="1" applyFont="1" applyFill="1" applyAlignment="1">
      <alignment horizontal="left" vertical="center"/>
    </xf>
    <xf numFmtId="0" fontId="37" fillId="7" borderId="0" xfId="1" applyFont="1" applyFill="1"/>
    <xf numFmtId="0" fontId="35" fillId="7" borderId="51" xfId="1" applyFont="1" applyFill="1" applyBorder="1"/>
    <xf numFmtId="0" fontId="35" fillId="7" borderId="52" xfId="1" applyFont="1" applyFill="1" applyBorder="1"/>
    <xf numFmtId="0" fontId="35" fillId="7" borderId="38" xfId="1" applyFont="1" applyFill="1" applyBorder="1"/>
    <xf numFmtId="0" fontId="37" fillId="7" borderId="51" xfId="1" applyFont="1" applyFill="1" applyBorder="1"/>
    <xf numFmtId="0" fontId="37" fillId="7" borderId="52" xfId="1" applyFont="1" applyFill="1" applyBorder="1"/>
    <xf numFmtId="0" fontId="37" fillId="7" borderId="38" xfId="1" applyFont="1" applyFill="1" applyBorder="1"/>
    <xf numFmtId="0" fontId="37" fillId="7" borderId="53" xfId="1" applyFont="1" applyFill="1" applyBorder="1"/>
    <xf numFmtId="0" fontId="37" fillId="7" borderId="50" xfId="1" applyFont="1" applyFill="1" applyBorder="1"/>
    <xf numFmtId="0" fontId="35" fillId="7" borderId="50" xfId="1" applyFont="1" applyFill="1" applyBorder="1"/>
    <xf numFmtId="0" fontId="35" fillId="7" borderId="53" xfId="1" applyFont="1" applyFill="1" applyBorder="1"/>
    <xf numFmtId="0" fontId="40" fillId="8" borderId="62" xfId="9" applyFont="1" applyFill="1" applyBorder="1"/>
    <xf numFmtId="0" fontId="39" fillId="8" borderId="63" xfId="0" applyFont="1" applyFill="1" applyBorder="1"/>
    <xf numFmtId="0" fontId="39" fillId="8" borderId="64" xfId="0" applyFont="1" applyFill="1" applyBorder="1"/>
    <xf numFmtId="0" fontId="38" fillId="8" borderId="37" xfId="0" applyFont="1" applyFill="1" applyBorder="1"/>
    <xf numFmtId="0" fontId="38" fillId="8" borderId="61" xfId="0" applyFont="1" applyFill="1" applyBorder="1"/>
    <xf numFmtId="0" fontId="46" fillId="7" borderId="0" xfId="0" applyFont="1" applyFill="1"/>
    <xf numFmtId="0" fontId="42" fillId="7" borderId="0" xfId="1" applyFont="1" applyFill="1"/>
    <xf numFmtId="0" fontId="11" fillId="17" borderId="17" xfId="1" applyFont="1" applyFill="1" applyBorder="1" applyAlignment="1">
      <alignment horizontal="center" vertical="center"/>
    </xf>
    <xf numFmtId="0" fontId="31" fillId="19" borderId="26" xfId="1" applyFont="1" applyFill="1" applyBorder="1"/>
    <xf numFmtId="14" fontId="17" fillId="0" borderId="47" xfId="7" applyNumberFormat="1" applyFont="1" applyBorder="1" applyAlignment="1" applyProtection="1">
      <alignment horizontal="left"/>
      <protection locked="0"/>
    </xf>
    <xf numFmtId="0" fontId="21" fillId="9" borderId="39" xfId="1" applyFont="1" applyFill="1" applyBorder="1"/>
    <xf numFmtId="0" fontId="21" fillId="9" borderId="39" xfId="1" applyFont="1" applyFill="1" applyBorder="1" applyAlignment="1">
      <alignment horizontal="center"/>
    </xf>
    <xf numFmtId="9" fontId="21" fillId="8" borderId="39" xfId="1" applyNumberFormat="1" applyFont="1" applyFill="1" applyBorder="1" applyAlignment="1">
      <alignment horizontal="center"/>
    </xf>
    <xf numFmtId="9" fontId="21" fillId="8" borderId="40" xfId="1" applyNumberFormat="1" applyFont="1" applyFill="1" applyBorder="1" applyAlignment="1">
      <alignment horizontal="center"/>
    </xf>
    <xf numFmtId="9" fontId="21" fillId="8" borderId="41" xfId="1" applyNumberFormat="1" applyFont="1" applyFill="1" applyBorder="1" applyAlignment="1">
      <alignment horizontal="center"/>
    </xf>
    <xf numFmtId="9" fontId="21" fillId="8" borderId="39" xfId="5" applyFont="1" applyFill="1" applyBorder="1" applyAlignment="1">
      <alignment horizontal="center"/>
    </xf>
    <xf numFmtId="9" fontId="21" fillId="8" borderId="40" xfId="5" applyFont="1" applyFill="1" applyBorder="1" applyAlignment="1">
      <alignment horizontal="center"/>
    </xf>
    <xf numFmtId="9" fontId="21" fillId="8" borderId="41" xfId="5" applyFont="1" applyFill="1" applyBorder="1" applyAlignment="1">
      <alignment horizontal="center"/>
    </xf>
    <xf numFmtId="0" fontId="23" fillId="17" borderId="17" xfId="1" applyFont="1" applyFill="1" applyBorder="1" applyAlignment="1">
      <alignment horizontal="left"/>
    </xf>
    <xf numFmtId="0" fontId="45" fillId="23" borderId="42" xfId="1" applyFont="1" applyFill="1" applyBorder="1" applyAlignment="1">
      <alignment horizontal="center" vertical="center"/>
    </xf>
    <xf numFmtId="0" fontId="12" fillId="24" borderId="36" xfId="1" applyFont="1" applyFill="1" applyBorder="1" applyAlignment="1">
      <alignment horizontal="center" vertical="center" textRotation="90"/>
    </xf>
    <xf numFmtId="0" fontId="11" fillId="6" borderId="8" xfId="1" applyFont="1" applyFill="1" applyBorder="1" applyAlignment="1">
      <alignment horizontal="center" vertical="center"/>
    </xf>
    <xf numFmtId="0" fontId="11" fillId="6" borderId="3" xfId="1" applyFont="1" applyFill="1" applyBorder="1" applyAlignment="1">
      <alignment horizontal="center" vertical="center"/>
    </xf>
    <xf numFmtId="0" fontId="11" fillId="0" borderId="50" xfId="1" applyFont="1" applyBorder="1" applyProtection="1">
      <protection locked="0"/>
    </xf>
    <xf numFmtId="0" fontId="11" fillId="0" borderId="51" xfId="1" applyFont="1" applyBorder="1" applyProtection="1">
      <protection locked="0"/>
    </xf>
    <xf numFmtId="0" fontId="11" fillId="0" borderId="51" xfId="0" applyFont="1" applyBorder="1" applyProtection="1">
      <protection locked="0"/>
    </xf>
    <xf numFmtId="3" fontId="11" fillId="0" borderId="52" xfId="0" applyNumberFormat="1" applyFont="1" applyBorder="1" applyAlignment="1" applyProtection="1">
      <alignment horizontal="right"/>
      <protection locked="0"/>
    </xf>
    <xf numFmtId="0" fontId="11" fillId="0" borderId="53" xfId="1" applyFont="1" applyBorder="1" applyProtection="1">
      <protection locked="0"/>
    </xf>
    <xf numFmtId="3" fontId="11" fillId="0" borderId="38" xfId="0" applyNumberFormat="1" applyFont="1" applyBorder="1" applyAlignment="1" applyProtection="1">
      <alignment horizontal="right"/>
      <protection locked="0"/>
    </xf>
    <xf numFmtId="0" fontId="11" fillId="0" borderId="53" xfId="0" applyFont="1" applyBorder="1" applyProtection="1">
      <protection locked="0"/>
    </xf>
    <xf numFmtId="2" fontId="11" fillId="8" borderId="6" xfId="0" applyNumberFormat="1" applyFont="1" applyFill="1" applyBorder="1" applyAlignment="1">
      <alignment horizontal="center"/>
    </xf>
    <xf numFmtId="2" fontId="11" fillId="8" borderId="6" xfId="0" applyNumberFormat="1" applyFont="1" applyFill="1" applyBorder="1" applyAlignment="1">
      <alignment horizontal="left"/>
    </xf>
    <xf numFmtId="0" fontId="17" fillId="0" borderId="30" xfId="0" applyFont="1" applyBorder="1" applyAlignment="1" applyProtection="1">
      <alignment horizontal="left"/>
      <protection locked="0"/>
    </xf>
    <xf numFmtId="0" fontId="11" fillId="0" borderId="53" xfId="0" applyFont="1" applyBorder="1"/>
    <xf numFmtId="0" fontId="11" fillId="0" borderId="4" xfId="0" applyFont="1" applyBorder="1" applyProtection="1">
      <protection locked="0"/>
    </xf>
    <xf numFmtId="0" fontId="47" fillId="0" borderId="0" xfId="0" applyFont="1" applyProtection="1">
      <protection locked="0"/>
    </xf>
    <xf numFmtId="3" fontId="47" fillId="0" borderId="38" xfId="0" applyNumberFormat="1" applyFont="1" applyBorder="1" applyAlignment="1" applyProtection="1">
      <alignment horizontal="right"/>
      <protection locked="0"/>
    </xf>
    <xf numFmtId="0" fontId="11" fillId="25" borderId="0" xfId="0" applyFont="1" applyFill="1" applyProtection="1">
      <protection locked="0"/>
    </xf>
    <xf numFmtId="0" fontId="11" fillId="7" borderId="39" xfId="1" applyFont="1" applyFill="1" applyBorder="1"/>
    <xf numFmtId="0" fontId="11" fillId="7" borderId="40" xfId="0" applyFont="1" applyFill="1" applyBorder="1"/>
    <xf numFmtId="0" fontId="11" fillId="7" borderId="40" xfId="0" applyFont="1" applyFill="1" applyBorder="1" applyAlignment="1">
      <alignment wrapText="1"/>
    </xf>
    <xf numFmtId="0" fontId="11" fillId="7" borderId="40" xfId="1" applyFont="1" applyFill="1" applyBorder="1" applyAlignment="1">
      <alignment wrapText="1"/>
    </xf>
    <xf numFmtId="0" fontId="11" fillId="7" borderId="41" xfId="1" applyFont="1" applyFill="1" applyBorder="1"/>
    <xf numFmtId="0" fontId="11" fillId="7" borderId="0" xfId="0" applyFont="1" applyFill="1" applyAlignment="1">
      <alignment horizontal="left" vertical="center"/>
    </xf>
    <xf numFmtId="164" fontId="31" fillId="8" borderId="0" xfId="0" applyNumberFormat="1" applyFont="1" applyFill="1"/>
    <xf numFmtId="164" fontId="31" fillId="8" borderId="38" xfId="0" applyNumberFormat="1" applyFont="1" applyFill="1" applyBorder="1"/>
    <xf numFmtId="164" fontId="31" fillId="8" borderId="55" xfId="0" applyNumberFormat="1" applyFont="1" applyFill="1" applyBorder="1"/>
    <xf numFmtId="164" fontId="31" fillId="8" borderId="56" xfId="0" applyNumberFormat="1" applyFont="1" applyFill="1" applyBorder="1"/>
    <xf numFmtId="0" fontId="23" fillId="17" borderId="0" xfId="1" applyFont="1" applyFill="1" applyAlignment="1">
      <alignment horizontal="left"/>
    </xf>
    <xf numFmtId="0" fontId="21" fillId="9" borderId="36" xfId="1" applyFont="1" applyFill="1" applyBorder="1"/>
    <xf numFmtId="0" fontId="22" fillId="9" borderId="39" xfId="1" applyFont="1" applyFill="1" applyBorder="1" applyAlignment="1">
      <alignment horizontal="center"/>
    </xf>
    <xf numFmtId="9" fontId="22" fillId="8" borderId="39" xfId="1" applyNumberFormat="1" applyFont="1" applyFill="1" applyBorder="1" applyAlignment="1">
      <alignment horizontal="center"/>
    </xf>
    <xf numFmtId="9" fontId="22" fillId="8" borderId="40" xfId="1" applyNumberFormat="1" applyFont="1" applyFill="1" applyBorder="1" applyAlignment="1">
      <alignment horizontal="center"/>
    </xf>
    <xf numFmtId="9" fontId="22" fillId="8" borderId="40" xfId="1" quotePrefix="1" applyNumberFormat="1" applyFont="1" applyFill="1" applyBorder="1" applyAlignment="1">
      <alignment horizontal="center"/>
    </xf>
    <xf numFmtId="9" fontId="22" fillId="8" borderId="41" xfId="1" applyNumberFormat="1" applyFont="1" applyFill="1" applyBorder="1" applyAlignment="1">
      <alignment horizontal="center"/>
    </xf>
    <xf numFmtId="1" fontId="48" fillId="7" borderId="0" xfId="4" applyFont="1" applyFill="1">
      <alignment horizontal="left" vertical="center"/>
    </xf>
    <xf numFmtId="0" fontId="50" fillId="7" borderId="0" xfId="0" applyFont="1" applyFill="1" applyAlignment="1">
      <alignment horizontal="left" vertical="center"/>
    </xf>
    <xf numFmtId="0" fontId="50" fillId="7" borderId="0" xfId="0" applyFont="1" applyFill="1" applyAlignment="1">
      <alignment horizontal="right" vertical="center"/>
    </xf>
    <xf numFmtId="0" fontId="26" fillId="7" borderId="0" xfId="1" applyFont="1" applyFill="1"/>
    <xf numFmtId="0" fontId="35" fillId="23" borderId="36" xfId="1" applyFont="1" applyFill="1" applyBorder="1" applyAlignment="1">
      <alignment vertical="center" textRotation="90"/>
    </xf>
    <xf numFmtId="0" fontId="37" fillId="7" borderId="54" xfId="1" applyFont="1" applyFill="1" applyBorder="1"/>
    <xf numFmtId="0" fontId="37" fillId="7" borderId="55" xfId="1" applyFont="1" applyFill="1" applyBorder="1"/>
    <xf numFmtId="0" fontId="37" fillId="7" borderId="56" xfId="1" applyFont="1" applyFill="1" applyBorder="1"/>
    <xf numFmtId="1" fontId="43" fillId="7" borderId="0" xfId="4" applyFont="1" applyFill="1">
      <alignment horizontal="left" vertical="center"/>
    </xf>
    <xf numFmtId="1" fontId="52" fillId="7" borderId="0" xfId="4" applyFont="1" applyFill="1">
      <alignment horizontal="left" vertical="center"/>
    </xf>
    <xf numFmtId="1" fontId="53" fillId="7" borderId="0" xfId="4" applyFont="1" applyFill="1">
      <alignment horizontal="left" vertical="center"/>
    </xf>
    <xf numFmtId="0" fontId="54" fillId="17" borderId="17" xfId="1" applyFont="1" applyFill="1" applyBorder="1" applyAlignment="1">
      <alignment horizontal="left" vertical="center"/>
    </xf>
    <xf numFmtId="9" fontId="29" fillId="13" borderId="3" xfId="1" applyNumberFormat="1" applyFont="1" applyFill="1" applyBorder="1" applyAlignment="1">
      <alignment horizontal="center" vertical="center"/>
    </xf>
    <xf numFmtId="9" fontId="29" fillId="13" borderId="4" xfId="1" applyNumberFormat="1" applyFont="1" applyFill="1" applyBorder="1" applyAlignment="1">
      <alignment horizontal="center" vertical="center"/>
    </xf>
    <xf numFmtId="9" fontId="29" fillId="13" borderId="5" xfId="1" applyNumberFormat="1" applyFont="1" applyFill="1" applyBorder="1" applyAlignment="1">
      <alignment horizontal="center" vertical="center"/>
    </xf>
    <xf numFmtId="0" fontId="10" fillId="7" borderId="0" xfId="1" applyFont="1" applyFill="1" applyAlignment="1">
      <alignment horizontal="left" vertical="center" wrapText="1"/>
    </xf>
    <xf numFmtId="0" fontId="10" fillId="6" borderId="50" xfId="1" applyFont="1" applyFill="1" applyBorder="1" applyAlignment="1">
      <alignment horizontal="center" vertical="center" textRotation="90"/>
    </xf>
    <xf numFmtId="0" fontId="10" fillId="6" borderId="53" xfId="1" applyFont="1" applyFill="1" applyBorder="1" applyAlignment="1">
      <alignment horizontal="center" vertical="center" textRotation="90"/>
    </xf>
    <xf numFmtId="0" fontId="10" fillId="6" borderId="54" xfId="1" applyFont="1" applyFill="1" applyBorder="1" applyAlignment="1">
      <alignment horizontal="center" vertical="center" textRotation="90"/>
    </xf>
    <xf numFmtId="0" fontId="22" fillId="11" borderId="3" xfId="1" applyFont="1" applyFill="1" applyBorder="1" applyAlignment="1">
      <alignment horizontal="center" vertical="center" textRotation="90"/>
    </xf>
    <xf numFmtId="0" fontId="22" fillId="11" borderId="4" xfId="1" applyFont="1" applyFill="1" applyBorder="1" applyAlignment="1">
      <alignment horizontal="center" vertical="center" textRotation="90"/>
    </xf>
    <xf numFmtId="0" fontId="22" fillId="11" borderId="5" xfId="1" applyFont="1" applyFill="1" applyBorder="1" applyAlignment="1">
      <alignment horizontal="center" vertical="center" textRotation="90"/>
    </xf>
    <xf numFmtId="0" fontId="22" fillId="16" borderId="7" xfId="1" applyFont="1" applyFill="1" applyBorder="1" applyAlignment="1">
      <alignment horizontal="left" vertical="center" wrapText="1"/>
    </xf>
    <xf numFmtId="0" fontId="22" fillId="16" borderId="6" xfId="1" applyFont="1" applyFill="1" applyBorder="1" applyAlignment="1">
      <alignment horizontal="left" vertical="center" wrapText="1"/>
    </xf>
    <xf numFmtId="0" fontId="22" fillId="16" borderId="10" xfId="1" applyFont="1" applyFill="1" applyBorder="1" applyAlignment="1">
      <alignment horizontal="left" vertical="center" wrapText="1"/>
    </xf>
    <xf numFmtId="4" fontId="21" fillId="15" borderId="3" xfId="1" applyNumberFormat="1" applyFont="1" applyFill="1" applyBorder="1" applyAlignment="1">
      <alignment horizontal="center" vertical="center"/>
    </xf>
    <xf numFmtId="4" fontId="21" fillId="15" borderId="4" xfId="1" applyNumberFormat="1" applyFont="1" applyFill="1" applyBorder="1" applyAlignment="1">
      <alignment horizontal="center" vertical="center"/>
    </xf>
    <xf numFmtId="4" fontId="21" fillId="15" borderId="5" xfId="1" applyNumberFormat="1" applyFont="1" applyFill="1" applyBorder="1" applyAlignment="1">
      <alignment horizontal="center" vertical="center"/>
    </xf>
    <xf numFmtId="0" fontId="23" fillId="17" borderId="0" xfId="1" applyFont="1" applyFill="1" applyAlignment="1">
      <alignment horizontal="left"/>
    </xf>
    <xf numFmtId="9" fontId="21" fillId="14" borderId="3" xfId="1" applyNumberFormat="1" applyFont="1" applyFill="1" applyBorder="1" applyAlignment="1">
      <alignment horizontal="center" vertical="center"/>
    </xf>
    <xf numFmtId="9" fontId="21" fillId="14" borderId="4" xfId="1" applyNumberFormat="1" applyFont="1" applyFill="1" applyBorder="1" applyAlignment="1">
      <alignment horizontal="center" vertical="center"/>
    </xf>
    <xf numFmtId="9" fontId="21" fillId="14" borderId="5" xfId="1" applyNumberFormat="1" applyFont="1" applyFill="1" applyBorder="1" applyAlignment="1">
      <alignment horizontal="center" vertical="center"/>
    </xf>
    <xf numFmtId="0" fontId="23" fillId="17" borderId="17" xfId="1" applyFont="1" applyFill="1" applyBorder="1" applyAlignment="1">
      <alignment horizontal="left"/>
    </xf>
    <xf numFmtId="0" fontId="37" fillId="6" borderId="12" xfId="1" applyFont="1" applyFill="1" applyBorder="1" applyAlignment="1">
      <alignment horizontal="center" vertical="center"/>
    </xf>
    <xf numFmtId="0" fontId="15" fillId="6" borderId="12" xfId="1" applyFont="1" applyFill="1" applyBorder="1" applyAlignment="1" applyProtection="1">
      <alignment horizontal="center" vertical="center"/>
      <protection hidden="1"/>
    </xf>
    <xf numFmtId="0" fontId="17" fillId="8" borderId="12" xfId="8" applyFont="1" applyFill="1" applyBorder="1" applyAlignment="1" applyProtection="1">
      <alignment horizontal="center" vertical="center" wrapText="1"/>
      <protection hidden="1"/>
    </xf>
    <xf numFmtId="0" fontId="44" fillId="6" borderId="12" xfId="1" applyFont="1" applyFill="1" applyBorder="1" applyAlignment="1">
      <alignment horizontal="center" vertical="center"/>
    </xf>
    <xf numFmtId="0" fontId="17" fillId="8" borderId="12" xfId="8" applyFont="1" applyFill="1" applyBorder="1" applyAlignment="1">
      <alignment horizontal="left" vertical="center" wrapText="1"/>
    </xf>
    <xf numFmtId="0" fontId="17" fillId="8" borderId="12" xfId="8" applyFont="1" applyFill="1" applyBorder="1" applyAlignment="1">
      <alignment horizontal="center" vertical="center" wrapText="1"/>
    </xf>
    <xf numFmtId="0" fontId="17" fillId="8" borderId="10" xfId="1" applyFont="1" applyFill="1" applyBorder="1" applyAlignment="1">
      <alignment horizontal="center" vertical="center"/>
    </xf>
    <xf numFmtId="0" fontId="17" fillId="8" borderId="11" xfId="1" applyFont="1" applyFill="1" applyBorder="1" applyAlignment="1">
      <alignment horizontal="center" vertical="center"/>
    </xf>
    <xf numFmtId="0" fontId="17" fillId="8" borderId="12" xfId="8" applyFont="1" applyFill="1" applyBorder="1" applyAlignment="1">
      <alignment horizontal="center" vertical="center"/>
    </xf>
    <xf numFmtId="0" fontId="44" fillId="6" borderId="12" xfId="1" applyFont="1" applyFill="1" applyBorder="1" applyAlignment="1" applyProtection="1">
      <alignment horizontal="center" vertical="center"/>
      <protection hidden="1"/>
    </xf>
    <xf numFmtId="0" fontId="22" fillId="11" borderId="7" xfId="1" applyFont="1" applyFill="1" applyBorder="1" applyAlignment="1">
      <alignment horizontal="center" vertical="center" textRotation="90"/>
    </xf>
    <xf numFmtId="0" fontId="22" fillId="11" borderId="6" xfId="1" applyFont="1" applyFill="1" applyBorder="1" applyAlignment="1">
      <alignment horizontal="center" vertical="center" textRotation="90"/>
    </xf>
    <xf numFmtId="0" fontId="22" fillId="11" borderId="10" xfId="1" applyFont="1" applyFill="1" applyBorder="1" applyAlignment="1">
      <alignment horizontal="center" vertical="center" textRotation="90"/>
    </xf>
    <xf numFmtId="0" fontId="22" fillId="16" borderId="16" xfId="1" applyFont="1" applyFill="1" applyBorder="1" applyAlignment="1">
      <alignment horizontal="left" vertical="center" wrapText="1"/>
    </xf>
    <xf numFmtId="0" fontId="22" fillId="16" borderId="0" xfId="1" applyFont="1" applyFill="1" applyAlignment="1">
      <alignment horizontal="left" vertical="center" wrapText="1"/>
    </xf>
    <xf numFmtId="0" fontId="22" fillId="16" borderId="17" xfId="1" applyFont="1" applyFill="1" applyBorder="1" applyAlignment="1">
      <alignment horizontal="left" vertical="center" wrapText="1"/>
    </xf>
    <xf numFmtId="0" fontId="51" fillId="16" borderId="16" xfId="1" applyFont="1" applyFill="1" applyBorder="1" applyAlignment="1">
      <alignment horizontal="left" vertical="center" wrapText="1"/>
    </xf>
    <xf numFmtId="0" fontId="51" fillId="16" borderId="0" xfId="1" applyFont="1" applyFill="1" applyAlignment="1">
      <alignment horizontal="left" vertical="center" wrapText="1"/>
    </xf>
    <xf numFmtId="0" fontId="51" fillId="16" borderId="17" xfId="1" applyFont="1" applyFill="1" applyBorder="1" applyAlignment="1">
      <alignment horizontal="left" vertical="center" wrapText="1"/>
    </xf>
    <xf numFmtId="0" fontId="35" fillId="24" borderId="39" xfId="1" applyFont="1" applyFill="1" applyBorder="1" applyAlignment="1">
      <alignment horizontal="center" vertical="center" textRotation="90"/>
    </xf>
    <xf numFmtId="0" fontId="35" fillId="24" borderId="40" xfId="1" applyFont="1" applyFill="1" applyBorder="1" applyAlignment="1">
      <alignment horizontal="center" vertical="center" textRotation="90"/>
    </xf>
    <xf numFmtId="0" fontId="35" fillId="24" borderId="41" xfId="1" applyFont="1" applyFill="1" applyBorder="1" applyAlignment="1">
      <alignment horizontal="center" vertical="center" textRotation="90"/>
    </xf>
    <xf numFmtId="0" fontId="45" fillId="23" borderId="57" xfId="1" applyFont="1" applyFill="1" applyBorder="1" applyAlignment="1">
      <alignment horizontal="center" vertical="center"/>
    </xf>
    <xf numFmtId="0" fontId="45" fillId="23" borderId="43" xfId="1" applyFont="1" applyFill="1" applyBorder="1" applyAlignment="1">
      <alignment horizontal="center" vertical="center"/>
    </xf>
    <xf numFmtId="0" fontId="35" fillId="23" borderId="39" xfId="1" applyFont="1" applyFill="1" applyBorder="1" applyAlignment="1">
      <alignment horizontal="center" vertical="center" textRotation="90"/>
    </xf>
    <xf numFmtId="0" fontId="35" fillId="23" borderId="40" xfId="1" applyFont="1" applyFill="1" applyBorder="1" applyAlignment="1">
      <alignment horizontal="center" vertical="center" textRotation="90"/>
    </xf>
    <xf numFmtId="0" fontId="35" fillId="23" borderId="41" xfId="1" applyFont="1" applyFill="1" applyBorder="1" applyAlignment="1">
      <alignment horizontal="center" vertical="center" textRotation="90"/>
    </xf>
    <xf numFmtId="9" fontId="29" fillId="13" borderId="25" xfId="1" applyNumberFormat="1" applyFont="1" applyFill="1" applyBorder="1" applyAlignment="1">
      <alignment horizontal="center" vertical="center"/>
    </xf>
    <xf numFmtId="9" fontId="29" fillId="13" borderId="26" xfId="1" applyNumberFormat="1" applyFont="1" applyFill="1" applyBorder="1" applyAlignment="1">
      <alignment horizontal="center" vertical="center"/>
    </xf>
    <xf numFmtId="9" fontId="29" fillId="13" borderId="27" xfId="1" applyNumberFormat="1" applyFont="1" applyFill="1" applyBorder="1" applyAlignment="1">
      <alignment horizontal="center" vertical="center"/>
    </xf>
    <xf numFmtId="0" fontId="45" fillId="23" borderId="42" xfId="1" applyFont="1" applyFill="1" applyBorder="1" applyAlignment="1">
      <alignment horizontal="center" vertical="center"/>
    </xf>
    <xf numFmtId="0" fontId="51" fillId="16" borderId="7" xfId="1" applyFont="1" applyFill="1" applyBorder="1" applyAlignment="1">
      <alignment horizontal="left" vertical="center" wrapText="1"/>
    </xf>
    <xf numFmtId="0" fontId="51" fillId="16" borderId="6" xfId="1" applyFont="1" applyFill="1" applyBorder="1" applyAlignment="1">
      <alignment horizontal="left" vertical="center" wrapText="1"/>
    </xf>
    <xf numFmtId="0" fontId="51" fillId="16" borderId="10" xfId="1" applyFont="1" applyFill="1" applyBorder="1" applyAlignment="1">
      <alignment horizontal="left" vertical="center" wrapText="1"/>
    </xf>
    <xf numFmtId="0" fontId="22" fillId="11" borderId="8" xfId="1" applyFont="1" applyFill="1" applyBorder="1" applyAlignment="1">
      <alignment horizontal="center" vertical="center" textRotation="90"/>
    </xf>
    <xf numFmtId="0" fontId="22" fillId="11" borderId="9" xfId="1" applyFont="1" applyFill="1" applyBorder="1" applyAlignment="1">
      <alignment horizontal="center" vertical="center" textRotation="90"/>
    </xf>
    <xf numFmtId="0" fontId="22" fillId="11" borderId="11" xfId="1" applyFont="1" applyFill="1" applyBorder="1" applyAlignment="1">
      <alignment horizontal="center" vertical="center" textRotation="90"/>
    </xf>
    <xf numFmtId="0" fontId="22" fillId="16" borderId="7" xfId="1" applyFont="1" applyFill="1" applyBorder="1" applyAlignment="1">
      <alignment horizontal="center" vertical="center" wrapText="1"/>
    </xf>
    <xf numFmtId="0" fontId="22" fillId="16" borderId="6" xfId="1" applyFont="1" applyFill="1" applyBorder="1" applyAlignment="1">
      <alignment horizontal="center" vertical="center" wrapText="1"/>
    </xf>
    <xf numFmtId="0" fontId="22" fillId="16" borderId="10" xfId="1" applyFont="1" applyFill="1" applyBorder="1" applyAlignment="1">
      <alignment horizontal="center" vertical="center" wrapText="1"/>
    </xf>
    <xf numFmtId="0" fontId="30" fillId="22" borderId="42" xfId="0" applyFont="1" applyFill="1" applyBorder="1" applyAlignment="1">
      <alignment horizontal="center"/>
    </xf>
    <xf numFmtId="0" fontId="30" fillId="22" borderId="57" xfId="0" applyFont="1" applyFill="1" applyBorder="1" applyAlignment="1">
      <alignment horizontal="center"/>
    </xf>
    <xf numFmtId="0" fontId="30" fillId="22" borderId="43" xfId="0" applyFont="1" applyFill="1" applyBorder="1" applyAlignment="1">
      <alignment horizontal="center"/>
    </xf>
    <xf numFmtId="0" fontId="11" fillId="7" borderId="0" xfId="1" applyFont="1" applyFill="1" applyAlignment="1" applyProtection="1">
      <protection locked="0"/>
    </xf>
  </cellXfs>
  <cellStyles count="10">
    <cellStyle name="Beregning" xfId="6" builtinId="22" customBuiltin="1"/>
    <cellStyle name="Normal" xfId="0" builtinId="0"/>
    <cellStyle name="Normal 1" xfId="1" xr:uid="{F1744F41-7836-4FCE-9FEA-5128CFC91410}"/>
    <cellStyle name="Normal 2" xfId="7" xr:uid="{CAF0DEC5-43A5-4046-913B-F95B15157CC6}"/>
    <cellStyle name="Normal 3" xfId="8" xr:uid="{B0C4A116-E1C4-7345-940A-1CF95FD0EEFB}"/>
    <cellStyle name="Normal 5" xfId="9" xr:uid="{111CCE0C-4D92-481B-9AD2-34D951D387D0}"/>
    <cellStyle name="Normal main page" xfId="4" xr:uid="{3433451C-87FA-0144-A924-803F5BFF59A5}"/>
    <cellStyle name="Overskrift 3" xfId="3" builtinId="18"/>
    <cellStyle name="Prosent" xfId="5" builtinId="5"/>
    <cellStyle name="Tittel" xfId="2" builtinId="15"/>
  </cellStyles>
  <dxfs count="1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Replica"/>
        <scheme val="none"/>
      </font>
      <numFmt numFmtId="1" formatCode="0"/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 tint="0.499984740745262"/>
        </left>
        <right/>
        <top/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1" formatCode="0"/>
      <fill>
        <patternFill patternType="solid">
          <fgColor rgb="FF000000"/>
          <bgColor theme="5"/>
        </patternFill>
      </fill>
      <alignment horizontal="center" vertical="bottom" textRotation="0" wrapText="0" indent="0" justifyLastLine="0" shrinkToFit="0" readingOrder="0"/>
      <border>
        <left/>
        <right style="thin">
          <color theme="1" tint="0.499984740745262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1" formatCode="0"/>
      <fill>
        <patternFill patternType="solid">
          <fgColor rgb="FF000000"/>
          <bgColor theme="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8"/>
        </patternFill>
      </fill>
      <border outline="0">
        <right style="thin">
          <color theme="1" tint="0.499984740745262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border diagonalUp="0" diagonalDown="0">
        <left/>
        <right style="thin">
          <color theme="1" tint="0.499984740745262"/>
        </right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border diagonalUp="0" diagonalDown="0">
        <left style="thin">
          <color theme="1" tint="0.499984740745262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theme="1" tint="0.34998626667073579"/>
        </left>
        <right style="thin">
          <color theme="1" tint="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theme="1" tint="0.499984740745262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2" formatCode="0.00"/>
      <fill>
        <patternFill patternType="solid">
          <fgColor indexed="64"/>
          <bgColor theme="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1" tint="0.499984740745262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2" formatCode="0.00"/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 tint="0.499984740745262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rgb="FFEFF1F8"/>
        </patternFill>
      </fill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border diagonalUp="0" diagonalDown="0" outline="0">
        <left/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/>
        <bottom/>
      </border>
      <protection locked="0" hidden="0"/>
    </dxf>
    <dxf>
      <border outline="0">
        <left style="thin">
          <color rgb="FF808080"/>
        </left>
        <right style="thin">
          <color rgb="FF80808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2F2E"/>
        <name val="Replica"/>
        <scheme val="none"/>
      </font>
      <fill>
        <patternFill patternType="solid">
          <fgColor rgb="FF000000"/>
          <bgColor rgb="FFFFF0C3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1" hidden="1"/>
    </dxf>
    <dxf>
      <font>
        <color rgb="FF9C0006"/>
      </font>
    </dxf>
    <dxf>
      <fill>
        <patternFill patternType="gray0625">
          <bgColor theme="0" tint="-4.9989318521683403E-2"/>
        </patternFill>
      </fill>
    </dxf>
    <dxf>
      <fill>
        <patternFill patternType="solid">
          <bgColor auto="1"/>
        </patternFill>
      </fill>
    </dxf>
    <dxf>
      <fill>
        <patternFill patternType="gray0625">
          <bgColor theme="0" tint="-4.9989318521683403E-2"/>
        </patternFill>
      </fill>
    </dxf>
    <dxf>
      <font>
        <color rgb="FF9C0006"/>
      </font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solid">
          <bgColor auto="1"/>
        </patternFill>
      </fill>
    </dxf>
    <dxf>
      <fill>
        <patternFill patternType="gray0625">
          <bgColor theme="0" tint="-4.9989318521683403E-2"/>
        </patternFill>
      </fill>
    </dxf>
    <dxf>
      <font>
        <color rgb="FF9C0006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2" formatCode="0.00"/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5"/>
        </patternFill>
      </fill>
      <border diagonalUp="0" diagonalDown="0" outline="0">
        <left/>
        <right style="thin">
          <color theme="0" tint="-0.499984740745262"/>
        </right>
        <top/>
        <bottom/>
      </border>
    </dxf>
    <dxf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5"/>
        </patternFill>
      </fill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2" formatCode="0.00"/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5"/>
        </patternFill>
      </fill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5"/>
        </patternFill>
      </fill>
      <border diagonalUp="0" diagonalDown="0">
        <left/>
        <right style="thin">
          <color theme="0" tint="-0.499984740745262"/>
        </right>
        <top style="thin">
          <color theme="0" tint="-0.499984740745262"/>
        </top>
        <bottom/>
        <vertical/>
        <horizontal/>
      </border>
    </dxf>
    <dxf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5"/>
        </patternFill>
      </fill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border diagonalUp="0" diagonalDown="0">
        <left/>
        <right style="thin">
          <color theme="1" tint="0.499984740745262"/>
        </right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border diagonalUp="0" diagonalDown="0">
        <left style="thin">
          <color theme="1" tint="0.499984740745262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border diagonalUp="0" diagonalDown="0" outline="0">
        <left style="thin">
          <color theme="1" tint="0.499984740745262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rgb="FFEFF1F8"/>
        </patternFill>
      </fill>
      <border diagonalUp="0" diagonalDown="0">
        <left style="thin">
          <color theme="1" tint="0.499984740745262"/>
        </left>
        <right style="thin">
          <color theme="1" tint="0.499984740745262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border diagonalUp="0" diagonalDown="0">
        <left style="thin">
          <color theme="1" tint="0.499984740745262"/>
        </left>
        <right style="thin">
          <color theme="1" tint="0.499984740745262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border diagonalUp="0" diagonalDown="0">
        <left/>
        <right style="thin">
          <color theme="1" tint="0.499984740745262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border outline="0">
        <left style="thin">
          <color rgb="FF808080"/>
        </left>
        <right style="thin">
          <color rgb="FF80808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2F2E"/>
        <name val="Replica"/>
        <scheme val="none"/>
      </font>
      <fill>
        <patternFill patternType="solid">
          <fgColor rgb="FF000000"/>
          <bgColor rgb="FFFFF0C3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1" hidden="1"/>
    </dxf>
    <dxf>
      <font>
        <color rgb="FF9C0006"/>
      </font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solid">
          <bgColor auto="1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solid">
          <bgColor auto="1"/>
        </patternFill>
      </fill>
    </dxf>
    <dxf>
      <fill>
        <patternFill patternType="gray0625">
          <bgColor theme="0" tint="-4.9989318521683403E-2"/>
        </patternFill>
      </fill>
    </dxf>
    <dxf>
      <font>
        <color rgb="FF9C0006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Replica"/>
        <scheme val="none"/>
      </font>
      <numFmt numFmtId="1" formatCode="0"/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 tint="0.499984740745262"/>
        </left>
        <right/>
        <top/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1" formatCode="0"/>
      <fill>
        <patternFill patternType="solid">
          <fgColor rgb="FF000000"/>
          <bgColor theme="5"/>
        </patternFill>
      </fill>
      <alignment horizontal="center" vertical="bottom" textRotation="0" wrapText="0" indent="0" justifyLastLine="0" shrinkToFit="0" readingOrder="0"/>
      <border>
        <left/>
        <right style="thin">
          <color theme="1" tint="0.499984740745262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1" formatCode="0"/>
      <fill>
        <patternFill patternType="solid">
          <fgColor rgb="FF000000"/>
          <bgColor theme="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8"/>
        </patternFill>
      </fill>
      <border outline="0">
        <right style="thin">
          <color theme="1" tint="0.499984740745262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border diagonalUp="0" diagonalDown="0">
        <left/>
        <right style="thin">
          <color theme="1" tint="0.499984740745262"/>
        </right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fill>
        <patternFill patternType="solid">
          <fgColor rgb="FF000000"/>
          <bgColor theme="5"/>
        </patternFill>
      </fill>
      <border diagonalUp="0" diagonalDown="0">
        <left style="thin">
          <color theme="1" tint="0.499984740745262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theme="1" tint="0.34998626667073579"/>
        </left>
        <right style="thin">
          <color theme="1" tint="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theme="1" tint="0.499984740745262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2" formatCode="0.00"/>
      <fill>
        <patternFill patternType="solid">
          <fgColor indexed="64"/>
          <bgColor theme="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1" tint="0.499984740745262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2" formatCode="0.00"/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 tint="0.499984740745262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rgb="FFEFF1F8"/>
        </patternFill>
      </fill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8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numFmt numFmtId="3" formatCode="#,##0"/>
      <border diagonalUp="0" diagonalDown="0" outline="0">
        <left/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/>
        <bottom/>
      </border>
      <protection locked="0" hidden="0"/>
    </dxf>
    <dxf>
      <border outline="0">
        <left style="thin">
          <color theme="1" tint="0.499984740745262"/>
        </left>
        <right style="thin">
          <color theme="1" tint="0.499984740745262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rgb="FF000000"/>
          <bgColor theme="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Replica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1" hidden="1"/>
    </dxf>
    <dxf>
      <font>
        <color rgb="FF9C0006"/>
      </font>
    </dxf>
    <dxf>
      <fill>
        <patternFill patternType="gray0625">
          <bgColor theme="0" tint="-4.9989318521683403E-2"/>
        </patternFill>
      </fill>
    </dxf>
    <dxf>
      <fill>
        <patternFill patternType="solid">
          <bgColor auto="1"/>
        </patternFill>
      </fill>
    </dxf>
    <dxf>
      <fill>
        <patternFill patternType="gray0625">
          <bgColor theme="0" tint="-4.9989318521683403E-2"/>
        </patternFill>
      </fill>
    </dxf>
    <dxf>
      <font>
        <color rgb="FF9C0006"/>
      </font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solid">
          <bgColor auto="1"/>
        </patternFill>
      </fill>
    </dxf>
    <dxf>
      <fill>
        <patternFill patternType="gray0625">
          <bgColor theme="0" tint="-4.9989318521683403E-2"/>
        </patternFill>
      </fill>
    </dxf>
    <dxf>
      <font>
        <color rgb="FF9C0006"/>
      </font>
    </dxf>
    <dxf>
      <fill>
        <patternFill>
          <bgColor theme="8" tint="-0.499984740745262"/>
        </patternFill>
      </fill>
    </dxf>
  </dxfs>
  <tableStyles count="0" defaultTableStyle="TableStyleMedium2" defaultPivotStyle="PivotStyleLight16"/>
  <colors>
    <mruColors>
      <color rgb="FFFFF0C3"/>
      <color rgb="FFECF2F9"/>
      <color rgb="FF7DC4BE"/>
      <color rgb="FFFAA05A"/>
      <color rgb="FF96B1CB"/>
      <color rgb="FFEFEFEE"/>
      <color rgb="FF43948D"/>
      <color rgb="FF94E379"/>
      <color rgb="FFA5C3E1"/>
      <color rgb="FFC8E6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254807326635457"/>
          <c:y val="0.3746857992620789"/>
          <c:w val="0.72130883625762821"/>
          <c:h val="0.43563230934924263"/>
        </c:manualLayout>
      </c:layout>
      <c:areaChart>
        <c:grouping val="percentStacked"/>
        <c:varyColors val="0"/>
        <c:ser>
          <c:idx val="0"/>
          <c:order val="0"/>
          <c:tx>
            <c:strRef>
              <c:f>Lister!$S$7</c:f>
              <c:strCache>
                <c:ptCount val="1"/>
                <c:pt idx="0">
                  <c:v>Bansjestandard</c:v>
                </c:pt>
              </c:strCache>
            </c:strRef>
          </c:tx>
          <c:spPr>
            <a:solidFill>
              <a:srgbClr val="EFEFEE"/>
            </a:solidFill>
            <a:ln>
              <a:solidFill>
                <a:srgbClr val="EFEFEE"/>
              </a:solidFill>
            </a:ln>
            <a:effectLst/>
          </c:spPr>
          <c:cat>
            <c:numRef>
              <c:f>Lister!$R$8:$R$38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Lister!$S$8:$S$38</c:f>
              <c:numCache>
                <c:formatCode>0.0</c:formatCode>
                <c:ptCount val="31"/>
                <c:pt idx="0">
                  <c:v>5</c:v>
                </c:pt>
                <c:pt idx="1">
                  <c:v>9.5</c:v>
                </c:pt>
                <c:pt idx="2">
                  <c:v>14</c:v>
                </c:pt>
                <c:pt idx="3">
                  <c:v>18.5</c:v>
                </c:pt>
                <c:pt idx="4">
                  <c:v>23</c:v>
                </c:pt>
                <c:pt idx="5">
                  <c:v>27.5</c:v>
                </c:pt>
                <c:pt idx="6">
                  <c:v>32</c:v>
                </c:pt>
                <c:pt idx="7">
                  <c:v>36.5</c:v>
                </c:pt>
                <c:pt idx="8">
                  <c:v>41</c:v>
                </c:pt>
                <c:pt idx="9">
                  <c:v>45.5</c:v>
                </c:pt>
                <c:pt idx="10">
                  <c:v>50</c:v>
                </c:pt>
                <c:pt idx="11">
                  <c:v>52.25</c:v>
                </c:pt>
                <c:pt idx="12">
                  <c:v>54.5</c:v>
                </c:pt>
                <c:pt idx="13">
                  <c:v>56.75</c:v>
                </c:pt>
                <c:pt idx="14">
                  <c:v>59</c:v>
                </c:pt>
                <c:pt idx="15">
                  <c:v>61.25</c:v>
                </c:pt>
                <c:pt idx="16">
                  <c:v>63.5</c:v>
                </c:pt>
                <c:pt idx="17">
                  <c:v>65.75</c:v>
                </c:pt>
                <c:pt idx="18">
                  <c:v>68</c:v>
                </c:pt>
                <c:pt idx="19">
                  <c:v>70.25</c:v>
                </c:pt>
                <c:pt idx="20">
                  <c:v>72.5</c:v>
                </c:pt>
                <c:pt idx="21">
                  <c:v>74.75</c:v>
                </c:pt>
                <c:pt idx="22">
                  <c:v>77</c:v>
                </c:pt>
                <c:pt idx="23">
                  <c:v>79.25</c:v>
                </c:pt>
                <c:pt idx="24">
                  <c:v>81.5</c:v>
                </c:pt>
                <c:pt idx="25">
                  <c:v>83.75</c:v>
                </c:pt>
                <c:pt idx="26">
                  <c:v>86</c:v>
                </c:pt>
                <c:pt idx="27">
                  <c:v>88.25</c:v>
                </c:pt>
                <c:pt idx="28">
                  <c:v>90.5</c:v>
                </c:pt>
                <c:pt idx="29">
                  <c:v>92.75</c:v>
                </c:pt>
                <c:pt idx="30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3D-5A4D-9123-DA1526D66E20}"/>
            </c:ext>
          </c:extLst>
        </c:ser>
        <c:ser>
          <c:idx val="1"/>
          <c:order val="1"/>
          <c:tx>
            <c:strRef>
              <c:f>Lister!$T$7</c:f>
              <c:strCache>
                <c:ptCount val="1"/>
                <c:pt idx="0">
                  <c:v>Minimum</c:v>
                </c:pt>
              </c:strCache>
            </c:strRef>
          </c:tx>
          <c:spPr>
            <a:solidFill>
              <a:srgbClr val="96B1CB"/>
            </a:solidFill>
            <a:ln>
              <a:solidFill>
                <a:srgbClr val="EFEFEE"/>
              </a:solidFill>
            </a:ln>
            <a:effectLst/>
          </c:spPr>
          <c:cat>
            <c:numRef>
              <c:f>Lister!$R$8:$R$38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Lister!$T$8:$T$38</c:f>
              <c:numCache>
                <c:formatCode>0.0</c:formatCode>
                <c:ptCount val="31"/>
                <c:pt idx="0">
                  <c:v>45</c:v>
                </c:pt>
                <c:pt idx="1">
                  <c:v>42.75</c:v>
                </c:pt>
                <c:pt idx="2">
                  <c:v>40.5</c:v>
                </c:pt>
                <c:pt idx="3">
                  <c:v>38.25</c:v>
                </c:pt>
                <c:pt idx="4">
                  <c:v>36</c:v>
                </c:pt>
                <c:pt idx="5">
                  <c:v>33.75</c:v>
                </c:pt>
                <c:pt idx="6">
                  <c:v>31.5</c:v>
                </c:pt>
                <c:pt idx="7">
                  <c:v>29.25</c:v>
                </c:pt>
                <c:pt idx="8">
                  <c:v>27</c:v>
                </c:pt>
                <c:pt idx="9">
                  <c:v>24.75</c:v>
                </c:pt>
                <c:pt idx="10">
                  <c:v>22.5</c:v>
                </c:pt>
                <c:pt idx="11">
                  <c:v>21.5</c:v>
                </c:pt>
                <c:pt idx="12">
                  <c:v>20.5</c:v>
                </c:pt>
                <c:pt idx="13">
                  <c:v>19.5</c:v>
                </c:pt>
                <c:pt idx="14">
                  <c:v>18.5</c:v>
                </c:pt>
                <c:pt idx="15">
                  <c:v>17.5</c:v>
                </c:pt>
                <c:pt idx="16">
                  <c:v>16.5</c:v>
                </c:pt>
                <c:pt idx="17">
                  <c:v>15.5</c:v>
                </c:pt>
                <c:pt idx="18">
                  <c:v>14.5</c:v>
                </c:pt>
                <c:pt idx="19">
                  <c:v>13.5</c:v>
                </c:pt>
                <c:pt idx="20">
                  <c:v>12.5</c:v>
                </c:pt>
                <c:pt idx="21">
                  <c:v>11.5</c:v>
                </c:pt>
                <c:pt idx="22">
                  <c:v>10.5</c:v>
                </c:pt>
                <c:pt idx="23">
                  <c:v>9.5</c:v>
                </c:pt>
                <c:pt idx="24">
                  <c:v>8.5</c:v>
                </c:pt>
                <c:pt idx="25">
                  <c:v>7.5</c:v>
                </c:pt>
                <c:pt idx="26">
                  <c:v>6.5</c:v>
                </c:pt>
                <c:pt idx="27">
                  <c:v>5.5</c:v>
                </c:pt>
                <c:pt idx="28">
                  <c:v>4.5</c:v>
                </c:pt>
                <c:pt idx="29">
                  <c:v>3.5</c:v>
                </c:pt>
                <c:pt idx="3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3D-5A4D-9123-DA1526D66E20}"/>
            </c:ext>
          </c:extLst>
        </c:ser>
        <c:ser>
          <c:idx val="2"/>
          <c:order val="2"/>
          <c:tx>
            <c:strRef>
              <c:f>Lister!$U$7</c:f>
              <c:strCache>
                <c:ptCount val="1"/>
                <c:pt idx="0">
                  <c:v>FutureBuilt sirkulær</c:v>
                </c:pt>
              </c:strCache>
            </c:strRef>
          </c:tx>
          <c:spPr>
            <a:pattFill prst="ltUpDiag">
              <a:fgClr>
                <a:srgbClr val="A5C3E1"/>
              </a:fgClr>
              <a:bgClr>
                <a:srgbClr val="A5C3E1">
                  <a:lumMod val="50000"/>
                </a:srgbClr>
              </a:bgClr>
            </a:pattFill>
            <a:ln>
              <a:solidFill>
                <a:srgbClr val="A5C3E1">
                  <a:alpha val="35784"/>
                </a:srgbClr>
              </a:solidFill>
            </a:ln>
            <a:effectLst/>
          </c:spPr>
          <c:cat>
            <c:numRef>
              <c:f>Lister!$R$8:$R$38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Lister!$U$8:$U$38</c:f>
              <c:numCache>
                <c:formatCode>0.0</c:formatCode>
                <c:ptCount val="31"/>
                <c:pt idx="0">
                  <c:v>50</c:v>
                </c:pt>
                <c:pt idx="1">
                  <c:v>47.75</c:v>
                </c:pt>
                <c:pt idx="2">
                  <c:v>45.5</c:v>
                </c:pt>
                <c:pt idx="3">
                  <c:v>43.25</c:v>
                </c:pt>
                <c:pt idx="4">
                  <c:v>41</c:v>
                </c:pt>
                <c:pt idx="5">
                  <c:v>38.75</c:v>
                </c:pt>
                <c:pt idx="6">
                  <c:v>36.5</c:v>
                </c:pt>
                <c:pt idx="7">
                  <c:v>34.25</c:v>
                </c:pt>
                <c:pt idx="8">
                  <c:v>32</c:v>
                </c:pt>
                <c:pt idx="9">
                  <c:v>29.75</c:v>
                </c:pt>
                <c:pt idx="10">
                  <c:v>27.5</c:v>
                </c:pt>
                <c:pt idx="11">
                  <c:v>26.25</c:v>
                </c:pt>
                <c:pt idx="12">
                  <c:v>25</c:v>
                </c:pt>
                <c:pt idx="13">
                  <c:v>23.75</c:v>
                </c:pt>
                <c:pt idx="14">
                  <c:v>22.5</c:v>
                </c:pt>
                <c:pt idx="15">
                  <c:v>21.25</c:v>
                </c:pt>
                <c:pt idx="16">
                  <c:v>20</c:v>
                </c:pt>
                <c:pt idx="17">
                  <c:v>18.75</c:v>
                </c:pt>
                <c:pt idx="18">
                  <c:v>17.5</c:v>
                </c:pt>
                <c:pt idx="19">
                  <c:v>16.25</c:v>
                </c:pt>
                <c:pt idx="20">
                  <c:v>15</c:v>
                </c:pt>
                <c:pt idx="21">
                  <c:v>13.75</c:v>
                </c:pt>
                <c:pt idx="22">
                  <c:v>12.5</c:v>
                </c:pt>
                <c:pt idx="23">
                  <c:v>11.25</c:v>
                </c:pt>
                <c:pt idx="24">
                  <c:v>10</c:v>
                </c:pt>
                <c:pt idx="25">
                  <c:v>8.75</c:v>
                </c:pt>
                <c:pt idx="26">
                  <c:v>7.5</c:v>
                </c:pt>
                <c:pt idx="27">
                  <c:v>6.25</c:v>
                </c:pt>
                <c:pt idx="28">
                  <c:v>5</c:v>
                </c:pt>
                <c:pt idx="29">
                  <c:v>3.75</c:v>
                </c:pt>
                <c:pt idx="3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3D-5A4D-9123-DA1526D66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0876527"/>
        <c:axId val="300867375"/>
      </c:areaChart>
      <c:scatterChart>
        <c:scatterStyle val="lineMarker"/>
        <c:varyColors val="0"/>
        <c:ser>
          <c:idx val="3"/>
          <c:order val="3"/>
          <c:tx>
            <c:strRef>
              <c:f>Hovedresultater!$C$11</c:f>
              <c:strCache>
                <c:ptCount val="1"/>
                <c:pt idx="0">
                  <c:v>Eksempelprosjekt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FAA05A"/>
              </a:solidFill>
              <a:ln w="9525">
                <a:noFill/>
              </a:ln>
              <a:effectLst/>
            </c:spPr>
          </c:marker>
          <c:xVal>
            <c:numRef>
              <c:f>Hovedresultater!$C$12</c:f>
              <c:numCache>
                <c:formatCode>General</c:formatCode>
                <c:ptCount val="1"/>
                <c:pt idx="0">
                  <c:v>2030</c:v>
                </c:pt>
              </c:numCache>
            </c:numRef>
          </c:xVal>
          <c:yVal>
            <c:numRef>
              <c:f>Hovedresultater!$X$27:$X$44</c:f>
              <c:numCache>
                <c:formatCode>0%</c:formatCode>
                <c:ptCount val="18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33D-5A4D-9123-DA1526D66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1380528"/>
        <c:axId val="1054588384"/>
      </c:scatterChart>
      <c:catAx>
        <c:axId val="30087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00867375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300867375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accent5">
                        <a:lumMod val="25000"/>
                      </a:schemeClr>
                    </a:solidFill>
                    <a:latin typeface="Replica-Regular" panose="02000503030000020004" pitchFamily="2" charset="77"/>
                    <a:ea typeface="+mn-ea"/>
                    <a:cs typeface="+mn-cs"/>
                  </a:defRPr>
                </a:pPr>
                <a:r>
                  <a:rPr lang="nb-NO" sz="700"/>
                  <a:t>Sirkularitetsindeks (%)</a:t>
                </a:r>
              </a:p>
            </c:rich>
          </c:tx>
          <c:layout>
            <c:manualLayout>
              <c:xMode val="edge"/>
              <c:yMode val="edge"/>
              <c:x val="5.9759928683062465E-2"/>
              <c:y val="0.481753599266330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accent5">
                      <a:lumMod val="25000"/>
                    </a:schemeClr>
                  </a:solidFill>
                  <a:latin typeface="Replica-Regular" panose="02000503030000020004" pitchFamily="2" charset="77"/>
                  <a:ea typeface="+mn-ea"/>
                  <a:cs typeface="+mn-cs"/>
                </a:defRPr>
              </a:pPr>
              <a:endParaRPr lang="nb-N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Replica-Regular" panose="02000503030000020004" pitchFamily="2" charset="77"/>
                <a:ea typeface="+mn-ea"/>
                <a:cs typeface="+mn-cs"/>
              </a:defRPr>
            </a:pPr>
            <a:endParaRPr lang="nb-NO"/>
          </a:p>
        </c:txPr>
        <c:crossAx val="300876527"/>
        <c:crossesAt val="1"/>
        <c:crossBetween val="midCat"/>
        <c:majorUnit val="0.25"/>
      </c:valAx>
      <c:valAx>
        <c:axId val="1054588384"/>
        <c:scaling>
          <c:orientation val="minMax"/>
          <c:max val="1"/>
          <c:min val="0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01380528"/>
        <c:crosses val="max"/>
        <c:crossBetween val="midCat"/>
      </c:valAx>
      <c:valAx>
        <c:axId val="1001380528"/>
        <c:scaling>
          <c:orientation val="minMax"/>
          <c:max val="2050"/>
          <c:min val="2020"/>
        </c:scaling>
        <c:delete val="0"/>
        <c:axPos val="t"/>
        <c:numFmt formatCode="#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54588384"/>
        <c:crosses val="max"/>
        <c:crossBetween val="midCat"/>
      </c:valAx>
      <c:spPr>
        <a:noFill/>
        <a:ln w="9525">
          <a:solidFill>
            <a:sysClr val="window" lastClr="FFFFFF">
              <a:alpha val="99000"/>
            </a:sysClr>
          </a:solidFill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0.86573201267824074"/>
          <c:y val="0.32794834437762505"/>
          <c:w val="0.10926144106611223"/>
          <c:h val="0.187472027568614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2"/>
              </a:solidFill>
              <a:latin typeface="Replica-Regular" panose="02000503030000020004" pitchFamily="2" charset="77"/>
              <a:ea typeface="+mn-ea"/>
              <a:cs typeface="+mn-cs"/>
            </a:defRPr>
          </a:pPr>
          <a:endParaRPr lang="nb-NO"/>
        </a:p>
      </c:txPr>
    </c:legend>
    <c:plotVisOnly val="0"/>
    <c:dispBlanksAs val="zero"/>
    <c:showDLblsOverMax val="0"/>
  </c:chart>
  <c:spPr>
    <a:solidFill>
      <a:sysClr val="window" lastClr="FFFFFF"/>
    </a:solidFill>
    <a:ln w="9525" cap="flat" cmpd="sng" algn="ctr">
      <a:solidFill>
        <a:sysClr val="window" lastClr="FFFFFF">
          <a:lumMod val="50000"/>
        </a:sys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235D5A"/>
                </a:solidFill>
                <a:latin typeface="Replica-Regular" panose="02000503030000020004" pitchFamily="2" charset="77"/>
                <a:ea typeface="+mn-ea"/>
                <a:cs typeface="+mn-cs"/>
              </a:defRPr>
            </a:pPr>
            <a:r>
              <a:rPr lang="en-GB" sz="1800"/>
              <a:t>Bredde</a:t>
            </a:r>
            <a:r>
              <a:rPr lang="en-GB" sz="1800" baseline="0"/>
              <a:t> av sirkulære tiltak</a:t>
            </a:r>
            <a:endParaRPr lang="en-GB" sz="1800"/>
          </a:p>
          <a:p>
            <a:pPr>
              <a:defRPr sz="1800">
                <a:solidFill>
                  <a:srgbClr val="235D5A"/>
                </a:solidFill>
                <a:latin typeface="Replica-Regular" panose="02000503030000020004" pitchFamily="2" charset="77"/>
              </a:defRPr>
            </a:pPr>
            <a:r>
              <a:rPr lang="en-GB" sz="1100"/>
              <a:t>Oversikt</a:t>
            </a:r>
            <a:r>
              <a:rPr lang="en-GB" sz="1100" baseline="0"/>
              <a:t> over b</a:t>
            </a:r>
            <a:r>
              <a:rPr lang="en-GB" sz="1100"/>
              <a:t>yggets del-indekser</a:t>
            </a:r>
          </a:p>
        </c:rich>
      </c:tx>
      <c:layout>
        <c:manualLayout>
          <c:xMode val="edge"/>
          <c:yMode val="edge"/>
          <c:x val="0.31622435693055639"/>
          <c:y val="2.6487551494070279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235D5A"/>
              </a:solidFill>
              <a:latin typeface="Replica-Regular" panose="02000503030000020004" pitchFamily="2" charset="77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14110521529537448"/>
          <c:y val="0.2640095712061768"/>
          <c:w val="0.8105359871785015"/>
          <c:h val="0.384966743457768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Hovedresultater!$AK$27</c:f>
              <c:strCache>
                <c:ptCount val="1"/>
                <c:pt idx="0">
                  <c:v>Eksempelprosjekt</c:v>
                </c:pt>
              </c:strCache>
            </c:strRef>
          </c:tx>
          <c:spPr>
            <a:solidFill>
              <a:srgbClr val="C8E6E4"/>
            </a:solidFill>
            <a:ln w="25400"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8E6E4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3CF-5E44-A27B-A39564BF6939}"/>
              </c:ext>
            </c:extLst>
          </c:dPt>
          <c:dPt>
            <c:idx val="1"/>
            <c:invertIfNegative val="0"/>
            <c:bubble3D val="0"/>
            <c:spPr>
              <a:solidFill>
                <a:srgbClr val="C8E6E4"/>
              </a:solidFill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3CF-5E44-A27B-A39564BF6939}"/>
              </c:ext>
            </c:extLst>
          </c:dPt>
          <c:dPt>
            <c:idx val="2"/>
            <c:invertIfNegative val="0"/>
            <c:bubble3D val="0"/>
            <c:spPr>
              <a:solidFill>
                <a:srgbClr val="C8E6E4"/>
              </a:solidFill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3CF-5E44-A27B-A39564BF6939}"/>
              </c:ext>
            </c:extLst>
          </c:dPt>
          <c:dPt>
            <c:idx val="3"/>
            <c:invertIfNegative val="0"/>
            <c:bubble3D val="0"/>
            <c:spPr>
              <a:solidFill>
                <a:srgbClr val="C8E6E4"/>
              </a:solidFill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43CF-5E44-A27B-A39564BF6939}"/>
              </c:ext>
            </c:extLst>
          </c:dPt>
          <c:dPt>
            <c:idx val="4"/>
            <c:invertIfNegative val="0"/>
            <c:bubble3D val="0"/>
            <c:spPr>
              <a:solidFill>
                <a:srgbClr val="C8E6E4"/>
              </a:solidFill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43CF-5E44-A27B-A39564BF6939}"/>
              </c:ext>
            </c:extLst>
          </c:dPt>
          <c:dPt>
            <c:idx val="5"/>
            <c:invertIfNegative val="0"/>
            <c:bubble3D val="0"/>
            <c:spPr>
              <a:solidFill>
                <a:srgbClr val="C8E6E4"/>
              </a:solidFill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43CF-5E44-A27B-A39564BF6939}"/>
              </c:ext>
            </c:extLst>
          </c:dPt>
          <c:cat>
            <c:multiLvlStrRef>
              <c:f>Hovedresultater!$AI$28:$AJ$41</c:f>
              <c:multiLvlStrCache>
                <c:ptCount val="14"/>
                <c:lvl>
                  <c:pt idx="0">
                    <c:v>21 Grunn og fundamenter</c:v>
                  </c:pt>
                  <c:pt idx="1">
                    <c:v>22 Bæresystemer</c:v>
                  </c:pt>
                  <c:pt idx="2">
                    <c:v>23 Yttervegger</c:v>
                  </c:pt>
                  <c:pt idx="3">
                    <c:v>24 Innervegger</c:v>
                  </c:pt>
                  <c:pt idx="4">
                    <c:v>25 Dekker</c:v>
                  </c:pt>
                  <c:pt idx="5">
                    <c:v>26 Yttertak</c:v>
                  </c:pt>
                  <c:pt idx="6">
                    <c:v>27 Fast inventar</c:v>
                  </c:pt>
                  <c:pt idx="7">
                    <c:v>28 Trapper, balkonger, m.m.</c:v>
                  </c:pt>
                  <c:pt idx="8">
                    <c:v>3 VVS-installasjoner</c:v>
                  </c:pt>
                  <c:pt idx="9">
                    <c:v>4 Elkraft</c:v>
                  </c:pt>
                  <c:pt idx="10">
                    <c:v>5 Ekom og automatisering</c:v>
                  </c:pt>
                  <c:pt idx="11">
                    <c:v>61 Prefabrikkerte rom</c:v>
                  </c:pt>
                  <c:pt idx="12">
                    <c:v>68 Inventar</c:v>
                  </c:pt>
                  <c:pt idx="13">
                    <c:v>Utomhus*</c:v>
                  </c:pt>
                </c:lvl>
                <c:lvl>
                  <c:pt idx="0">
                    <c:v>Del-indekser</c:v>
                  </c:pt>
                </c:lvl>
              </c:multiLvlStrCache>
            </c:multiLvlStrRef>
          </c:cat>
          <c:val>
            <c:numRef>
              <c:f>Hovedresultater!$AK$28:$AK$41</c:f>
              <c:numCache>
                <c:formatCode>0%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3CF-5E44-A27B-A39564BF6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5902032"/>
        <c:axId val="745900064"/>
      </c:barChart>
      <c:lineChart>
        <c:grouping val="standard"/>
        <c:varyColors val="0"/>
        <c:ser>
          <c:idx val="1"/>
          <c:order val="1"/>
          <c:tx>
            <c:strRef>
              <c:f>Hovedresultater!$AL$27</c:f>
              <c:strCache>
                <c:ptCount val="1"/>
                <c:pt idx="0">
                  <c:v>Minimumskrav</c:v>
                </c:pt>
              </c:strCache>
            </c:strRef>
          </c:tx>
          <c:spPr>
            <a:ln w="19050" cap="rnd">
              <a:solidFill>
                <a:srgbClr val="FAA05A"/>
              </a:solidFill>
              <a:round/>
            </a:ln>
            <a:effectLst/>
          </c:spPr>
          <c:marker>
            <c:symbol val="none"/>
          </c:marker>
          <c:val>
            <c:numRef>
              <c:f>Hovedresultater!$AL$28:$AL$41</c:f>
              <c:numCache>
                <c:formatCode>0%</c:formatCode>
                <c:ptCount val="14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869-CB41-B442-1D043A8E5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902032"/>
        <c:axId val="745900064"/>
      </c:lineChart>
      <c:catAx>
        <c:axId val="745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235D5A"/>
                </a:solidFill>
                <a:latin typeface="Replica-Regular" panose="02000503030000020004" pitchFamily="2" charset="77"/>
                <a:ea typeface="+mn-ea"/>
                <a:cs typeface="+mn-cs"/>
              </a:defRPr>
            </a:pPr>
            <a:endParaRPr lang="nb-NO"/>
          </a:p>
        </c:txPr>
        <c:crossAx val="745900064"/>
        <c:crosses val="autoZero"/>
        <c:auto val="1"/>
        <c:lblAlgn val="ctr"/>
        <c:lblOffset val="100"/>
        <c:noMultiLvlLbl val="0"/>
      </c:catAx>
      <c:valAx>
        <c:axId val="74590006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235D5A"/>
                </a:solidFill>
                <a:latin typeface="Replica-Regular" panose="02000503030000020004" pitchFamily="2" charset="77"/>
                <a:ea typeface="+mn-ea"/>
                <a:cs typeface="+mn-cs"/>
              </a:defRPr>
            </a:pPr>
            <a:endParaRPr lang="nb-NO"/>
          </a:p>
        </c:txPr>
        <c:crossAx val="745902032"/>
        <c:crosses val="autoZero"/>
        <c:crossBetween val="between"/>
        <c:majorUnit val="0.25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3740092632813283"/>
          <c:y val="0.17154227053244028"/>
          <c:w val="0.74033732906109762"/>
          <c:h val="0.126294932280869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rgbClr val="235D5A"/>
              </a:solidFill>
              <a:latin typeface="Replica-Regular" panose="02000503030000020004" pitchFamily="2" charset="77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" lastClr="FFFFFF">
          <a:lumMod val="50000"/>
        </a:sys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ustomXml" Target="../ink/ink2.xml"/><Relationship Id="rId3" Type="http://schemas.openxmlformats.org/officeDocument/2006/relationships/customXml" Target="../ink/ink1.xml"/><Relationship Id="rId7" Type="http://schemas.openxmlformats.org/officeDocument/2006/relationships/image" Target="../media/image3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9" Type="http://schemas.openxmlformats.org/officeDocument/2006/relationships/customXml" Target="../ink/ink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230909</xdr:colOff>
      <xdr:row>1</xdr:row>
      <xdr:rowOff>349312</xdr:rowOff>
    </xdr:from>
    <xdr:to>
      <xdr:col>27</xdr:col>
      <xdr:colOff>407554</xdr:colOff>
      <xdr:row>23</xdr:row>
      <xdr:rowOff>69273</xdr:rowOff>
    </xdr:to>
    <xdr:sp macro="" textlink="">
      <xdr:nvSpPr>
        <xdr:cNvPr id="53" name="Freeform 54">
          <a:extLst>
            <a:ext uri="{FF2B5EF4-FFF2-40B4-BE49-F238E27FC236}">
              <a16:creationId xmlns:a16="http://schemas.microsoft.com/office/drawing/2014/main" id="{7D941F04-29C9-874C-97C0-1424947C08DD}"/>
            </a:ext>
          </a:extLst>
        </xdr:cNvPr>
        <xdr:cNvSpPr>
          <a:spLocks noChangeArrowheads="1"/>
        </xdr:cNvSpPr>
      </xdr:nvSpPr>
      <xdr:spPr bwMode="auto">
        <a:xfrm>
          <a:off x="11072091" y="522494"/>
          <a:ext cx="3501736" cy="3772415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700848</xdr:colOff>
      <xdr:row>23</xdr:row>
      <xdr:rowOff>57614</xdr:rowOff>
    </xdr:from>
    <xdr:to>
      <xdr:col>7</xdr:col>
      <xdr:colOff>859774</xdr:colOff>
      <xdr:row>44</xdr:row>
      <xdr:rowOff>239411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401020AD-5886-4546-ADA7-516FCE30CF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2792</xdr:colOff>
      <xdr:row>42</xdr:row>
      <xdr:rowOff>76502</xdr:rowOff>
    </xdr:from>
    <xdr:to>
      <xdr:col>15</xdr:col>
      <xdr:colOff>2791</xdr:colOff>
      <xdr:row>42</xdr:row>
      <xdr:rowOff>76502</xdr:rowOff>
    </xdr:to>
    <xdr:cxnSp macro="">
      <xdr:nvCxnSpPr>
        <xdr:cNvPr id="6" name="Rett linje 5">
          <a:extLst>
            <a:ext uri="{FF2B5EF4-FFF2-40B4-BE49-F238E27FC236}">
              <a16:creationId xmlns:a16="http://schemas.microsoft.com/office/drawing/2014/main" id="{0C6CF573-556D-D2F9-FB9A-F56BF7C7DEB8}"/>
            </a:ext>
          </a:extLst>
        </xdr:cNvPr>
        <xdr:cNvCxnSpPr/>
      </xdr:nvCxnSpPr>
      <xdr:spPr>
        <a:xfrm>
          <a:off x="3736592" y="3835702"/>
          <a:ext cx="2539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755</xdr:colOff>
      <xdr:row>42</xdr:row>
      <xdr:rowOff>76200</xdr:rowOff>
    </xdr:from>
    <xdr:to>
      <xdr:col>19</xdr:col>
      <xdr:colOff>0</xdr:colOff>
      <xdr:row>42</xdr:row>
      <xdr:rowOff>76503</xdr:rowOff>
    </xdr:to>
    <xdr:cxnSp macro="">
      <xdr:nvCxnSpPr>
        <xdr:cNvPr id="13" name="Rett linje 12">
          <a:extLst>
            <a:ext uri="{FF2B5EF4-FFF2-40B4-BE49-F238E27FC236}">
              <a16:creationId xmlns:a16="http://schemas.microsoft.com/office/drawing/2014/main" id="{80A6CDDC-715D-604A-B175-F43FA01BC7F6}"/>
            </a:ext>
          </a:extLst>
        </xdr:cNvPr>
        <xdr:cNvCxnSpPr/>
      </xdr:nvCxnSpPr>
      <xdr:spPr>
        <a:xfrm flipV="1">
          <a:off x="5639555" y="3835400"/>
          <a:ext cx="253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2141</xdr:colOff>
      <xdr:row>42</xdr:row>
      <xdr:rowOff>75362</xdr:rowOff>
    </xdr:from>
    <xdr:to>
      <xdr:col>17</xdr:col>
      <xdr:colOff>2140</xdr:colOff>
      <xdr:row>42</xdr:row>
      <xdr:rowOff>75362</xdr:rowOff>
    </xdr:to>
    <xdr:cxnSp macro="">
      <xdr:nvCxnSpPr>
        <xdr:cNvPr id="17" name="Rett linje 16">
          <a:extLst>
            <a:ext uri="{FF2B5EF4-FFF2-40B4-BE49-F238E27FC236}">
              <a16:creationId xmlns:a16="http://schemas.microsoft.com/office/drawing/2014/main" id="{A230423D-6EFA-5245-AF41-708DF9A5DE5C}"/>
            </a:ext>
          </a:extLst>
        </xdr:cNvPr>
        <xdr:cNvCxnSpPr/>
      </xdr:nvCxnSpPr>
      <xdr:spPr>
        <a:xfrm>
          <a:off x="4688441" y="3834562"/>
          <a:ext cx="2539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3930</xdr:colOff>
      <xdr:row>42</xdr:row>
      <xdr:rowOff>76200</xdr:rowOff>
    </xdr:from>
    <xdr:to>
      <xdr:col>21</xdr:col>
      <xdr:colOff>3175</xdr:colOff>
      <xdr:row>42</xdr:row>
      <xdr:rowOff>76503</xdr:rowOff>
    </xdr:to>
    <xdr:cxnSp macro="">
      <xdr:nvCxnSpPr>
        <xdr:cNvPr id="20" name="Rett linje 19">
          <a:extLst>
            <a:ext uri="{FF2B5EF4-FFF2-40B4-BE49-F238E27FC236}">
              <a16:creationId xmlns:a16="http://schemas.microsoft.com/office/drawing/2014/main" id="{DC45B678-6E20-D349-94D8-958090F485BA}"/>
            </a:ext>
          </a:extLst>
        </xdr:cNvPr>
        <xdr:cNvCxnSpPr/>
      </xdr:nvCxnSpPr>
      <xdr:spPr>
        <a:xfrm flipV="1">
          <a:off x="6595230" y="3835400"/>
          <a:ext cx="253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3930</xdr:colOff>
      <xdr:row>42</xdr:row>
      <xdr:rowOff>85969</xdr:rowOff>
    </xdr:from>
    <xdr:to>
      <xdr:col>23</xdr:col>
      <xdr:colOff>3175</xdr:colOff>
      <xdr:row>42</xdr:row>
      <xdr:rowOff>86272</xdr:rowOff>
    </xdr:to>
    <xdr:cxnSp macro="">
      <xdr:nvCxnSpPr>
        <xdr:cNvPr id="21" name="Rett linje 20">
          <a:extLst>
            <a:ext uri="{FF2B5EF4-FFF2-40B4-BE49-F238E27FC236}">
              <a16:creationId xmlns:a16="http://schemas.microsoft.com/office/drawing/2014/main" id="{C95484AC-CD70-6F4B-A7C0-90E2094880ED}"/>
            </a:ext>
          </a:extLst>
        </xdr:cNvPr>
        <xdr:cNvCxnSpPr/>
      </xdr:nvCxnSpPr>
      <xdr:spPr>
        <a:xfrm flipV="1">
          <a:off x="10711007" y="4237892"/>
          <a:ext cx="126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2792</xdr:colOff>
      <xdr:row>34</xdr:row>
      <xdr:rowOff>155877</xdr:rowOff>
    </xdr:from>
    <xdr:to>
      <xdr:col>15</xdr:col>
      <xdr:colOff>2791</xdr:colOff>
      <xdr:row>34</xdr:row>
      <xdr:rowOff>155877</xdr:rowOff>
    </xdr:to>
    <xdr:cxnSp macro="">
      <xdr:nvCxnSpPr>
        <xdr:cNvPr id="24" name="Rett linje 23">
          <a:extLst>
            <a:ext uri="{FF2B5EF4-FFF2-40B4-BE49-F238E27FC236}">
              <a16:creationId xmlns:a16="http://schemas.microsoft.com/office/drawing/2014/main" id="{96E09B7F-B38E-7443-A87F-368A7371FD72}"/>
            </a:ext>
          </a:extLst>
        </xdr:cNvPr>
        <xdr:cNvCxnSpPr/>
      </xdr:nvCxnSpPr>
      <xdr:spPr>
        <a:xfrm>
          <a:off x="3736592" y="2733977"/>
          <a:ext cx="2539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755</xdr:colOff>
      <xdr:row>34</xdr:row>
      <xdr:rowOff>155575</xdr:rowOff>
    </xdr:from>
    <xdr:to>
      <xdr:col>19</xdr:col>
      <xdr:colOff>0</xdr:colOff>
      <xdr:row>34</xdr:row>
      <xdr:rowOff>155878</xdr:rowOff>
    </xdr:to>
    <xdr:cxnSp macro="">
      <xdr:nvCxnSpPr>
        <xdr:cNvPr id="25" name="Rett linje 24">
          <a:extLst>
            <a:ext uri="{FF2B5EF4-FFF2-40B4-BE49-F238E27FC236}">
              <a16:creationId xmlns:a16="http://schemas.microsoft.com/office/drawing/2014/main" id="{50D61F66-1052-454A-BF1F-872DE6E473D5}"/>
            </a:ext>
          </a:extLst>
        </xdr:cNvPr>
        <xdr:cNvCxnSpPr/>
      </xdr:nvCxnSpPr>
      <xdr:spPr>
        <a:xfrm flipV="1">
          <a:off x="5639555" y="2733675"/>
          <a:ext cx="253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2141</xdr:colOff>
      <xdr:row>34</xdr:row>
      <xdr:rowOff>154737</xdr:rowOff>
    </xdr:from>
    <xdr:to>
      <xdr:col>17</xdr:col>
      <xdr:colOff>2140</xdr:colOff>
      <xdr:row>34</xdr:row>
      <xdr:rowOff>154737</xdr:rowOff>
    </xdr:to>
    <xdr:cxnSp macro="">
      <xdr:nvCxnSpPr>
        <xdr:cNvPr id="26" name="Rett linje 25">
          <a:extLst>
            <a:ext uri="{FF2B5EF4-FFF2-40B4-BE49-F238E27FC236}">
              <a16:creationId xmlns:a16="http://schemas.microsoft.com/office/drawing/2014/main" id="{6B10AE89-C428-2647-894E-086FE60A8D46}"/>
            </a:ext>
          </a:extLst>
        </xdr:cNvPr>
        <xdr:cNvCxnSpPr/>
      </xdr:nvCxnSpPr>
      <xdr:spPr>
        <a:xfrm>
          <a:off x="4688441" y="2732837"/>
          <a:ext cx="2539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3930</xdr:colOff>
      <xdr:row>34</xdr:row>
      <xdr:rowOff>155575</xdr:rowOff>
    </xdr:from>
    <xdr:to>
      <xdr:col>21</xdr:col>
      <xdr:colOff>3175</xdr:colOff>
      <xdr:row>34</xdr:row>
      <xdr:rowOff>155878</xdr:rowOff>
    </xdr:to>
    <xdr:cxnSp macro="">
      <xdr:nvCxnSpPr>
        <xdr:cNvPr id="27" name="Rett linje 26">
          <a:extLst>
            <a:ext uri="{FF2B5EF4-FFF2-40B4-BE49-F238E27FC236}">
              <a16:creationId xmlns:a16="http://schemas.microsoft.com/office/drawing/2014/main" id="{EF117193-B095-F249-972B-2B782B2CB261}"/>
            </a:ext>
          </a:extLst>
        </xdr:cNvPr>
        <xdr:cNvCxnSpPr/>
      </xdr:nvCxnSpPr>
      <xdr:spPr>
        <a:xfrm flipV="1">
          <a:off x="6595230" y="2733675"/>
          <a:ext cx="253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3930</xdr:colOff>
      <xdr:row>36</xdr:row>
      <xdr:rowOff>354</xdr:rowOff>
    </xdr:from>
    <xdr:to>
      <xdr:col>23</xdr:col>
      <xdr:colOff>3175</xdr:colOff>
      <xdr:row>36</xdr:row>
      <xdr:rowOff>657</xdr:rowOff>
    </xdr:to>
    <xdr:cxnSp macro="">
      <xdr:nvCxnSpPr>
        <xdr:cNvPr id="28" name="Rett linje 27">
          <a:extLst>
            <a:ext uri="{FF2B5EF4-FFF2-40B4-BE49-F238E27FC236}">
              <a16:creationId xmlns:a16="http://schemas.microsoft.com/office/drawing/2014/main" id="{077C220D-DCE2-314E-AD10-FC4EF15FE6C8}"/>
            </a:ext>
          </a:extLst>
        </xdr:cNvPr>
        <xdr:cNvCxnSpPr/>
      </xdr:nvCxnSpPr>
      <xdr:spPr>
        <a:xfrm flipV="1">
          <a:off x="10657819" y="2991910"/>
          <a:ext cx="126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2792</xdr:colOff>
      <xdr:row>28</xdr:row>
      <xdr:rowOff>111427</xdr:rowOff>
    </xdr:from>
    <xdr:to>
      <xdr:col>15</xdr:col>
      <xdr:colOff>2791</xdr:colOff>
      <xdr:row>28</xdr:row>
      <xdr:rowOff>111427</xdr:rowOff>
    </xdr:to>
    <xdr:cxnSp macro="">
      <xdr:nvCxnSpPr>
        <xdr:cNvPr id="29" name="Rett linje 28">
          <a:extLst>
            <a:ext uri="{FF2B5EF4-FFF2-40B4-BE49-F238E27FC236}">
              <a16:creationId xmlns:a16="http://schemas.microsoft.com/office/drawing/2014/main" id="{418E4285-4FDE-1946-AF39-A4DFB775B8BE}"/>
            </a:ext>
          </a:extLst>
        </xdr:cNvPr>
        <xdr:cNvCxnSpPr/>
      </xdr:nvCxnSpPr>
      <xdr:spPr>
        <a:xfrm>
          <a:off x="3736592" y="1432227"/>
          <a:ext cx="2539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755</xdr:colOff>
      <xdr:row>28</xdr:row>
      <xdr:rowOff>111125</xdr:rowOff>
    </xdr:from>
    <xdr:to>
      <xdr:col>19</xdr:col>
      <xdr:colOff>0</xdr:colOff>
      <xdr:row>28</xdr:row>
      <xdr:rowOff>111428</xdr:rowOff>
    </xdr:to>
    <xdr:cxnSp macro="">
      <xdr:nvCxnSpPr>
        <xdr:cNvPr id="30" name="Rett linje 29">
          <a:extLst>
            <a:ext uri="{FF2B5EF4-FFF2-40B4-BE49-F238E27FC236}">
              <a16:creationId xmlns:a16="http://schemas.microsoft.com/office/drawing/2014/main" id="{E9C3B05E-6523-E14F-BEDE-3EA028688017}"/>
            </a:ext>
          </a:extLst>
        </xdr:cNvPr>
        <xdr:cNvCxnSpPr/>
      </xdr:nvCxnSpPr>
      <xdr:spPr>
        <a:xfrm flipV="1">
          <a:off x="5639555" y="1431925"/>
          <a:ext cx="253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2141</xdr:colOff>
      <xdr:row>28</xdr:row>
      <xdr:rowOff>110287</xdr:rowOff>
    </xdr:from>
    <xdr:to>
      <xdr:col>17</xdr:col>
      <xdr:colOff>2140</xdr:colOff>
      <xdr:row>28</xdr:row>
      <xdr:rowOff>110287</xdr:rowOff>
    </xdr:to>
    <xdr:cxnSp macro="">
      <xdr:nvCxnSpPr>
        <xdr:cNvPr id="31" name="Rett linje 30">
          <a:extLst>
            <a:ext uri="{FF2B5EF4-FFF2-40B4-BE49-F238E27FC236}">
              <a16:creationId xmlns:a16="http://schemas.microsoft.com/office/drawing/2014/main" id="{52485BCE-2875-8F40-9282-556E6A098119}"/>
            </a:ext>
          </a:extLst>
        </xdr:cNvPr>
        <xdr:cNvCxnSpPr/>
      </xdr:nvCxnSpPr>
      <xdr:spPr>
        <a:xfrm>
          <a:off x="4688441" y="1431087"/>
          <a:ext cx="2539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3930</xdr:colOff>
      <xdr:row>28</xdr:row>
      <xdr:rowOff>111125</xdr:rowOff>
    </xdr:from>
    <xdr:to>
      <xdr:col>21</xdr:col>
      <xdr:colOff>3175</xdr:colOff>
      <xdr:row>28</xdr:row>
      <xdr:rowOff>111428</xdr:rowOff>
    </xdr:to>
    <xdr:cxnSp macro="">
      <xdr:nvCxnSpPr>
        <xdr:cNvPr id="32" name="Rett linje 31">
          <a:extLst>
            <a:ext uri="{FF2B5EF4-FFF2-40B4-BE49-F238E27FC236}">
              <a16:creationId xmlns:a16="http://schemas.microsoft.com/office/drawing/2014/main" id="{0205D8BE-21EA-514D-9BBD-44F187EC44AB}"/>
            </a:ext>
          </a:extLst>
        </xdr:cNvPr>
        <xdr:cNvCxnSpPr/>
      </xdr:nvCxnSpPr>
      <xdr:spPr>
        <a:xfrm flipV="1">
          <a:off x="6595230" y="1431925"/>
          <a:ext cx="253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3930</xdr:colOff>
      <xdr:row>28</xdr:row>
      <xdr:rowOff>111125</xdr:rowOff>
    </xdr:from>
    <xdr:to>
      <xdr:col>23</xdr:col>
      <xdr:colOff>3175</xdr:colOff>
      <xdr:row>28</xdr:row>
      <xdr:rowOff>111428</xdr:rowOff>
    </xdr:to>
    <xdr:cxnSp macro="">
      <xdr:nvCxnSpPr>
        <xdr:cNvPr id="33" name="Rett linje 32">
          <a:extLst>
            <a:ext uri="{FF2B5EF4-FFF2-40B4-BE49-F238E27FC236}">
              <a16:creationId xmlns:a16="http://schemas.microsoft.com/office/drawing/2014/main" id="{63766F47-F63B-AB47-ABD0-D932DEC9731F}"/>
            </a:ext>
          </a:extLst>
        </xdr:cNvPr>
        <xdr:cNvCxnSpPr/>
      </xdr:nvCxnSpPr>
      <xdr:spPr>
        <a:xfrm flipV="1">
          <a:off x="7446130" y="1431925"/>
          <a:ext cx="2532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6542</xdr:colOff>
      <xdr:row>23</xdr:row>
      <xdr:rowOff>71580</xdr:rowOff>
    </xdr:from>
    <xdr:to>
      <xdr:col>33</xdr:col>
      <xdr:colOff>537883</xdr:colOff>
      <xdr:row>45</xdr:row>
      <xdr:rowOff>59765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E83A4B72-AD5E-4985-9862-76D3F26C2B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17</xdr:col>
      <xdr:colOff>187948</xdr:colOff>
      <xdr:row>125</xdr:row>
      <xdr:rowOff>134048</xdr:rowOff>
    </xdr:from>
    <xdr:to>
      <xdr:col>17</xdr:col>
      <xdr:colOff>188308</xdr:colOff>
      <xdr:row>125</xdr:row>
      <xdr:rowOff>134408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23" name="Ink 22">
              <a:extLst>
                <a:ext uri="{FF2B5EF4-FFF2-40B4-BE49-F238E27FC236}">
                  <a16:creationId xmlns:a16="http://schemas.microsoft.com/office/drawing/2014/main" id="{D77E68FE-DCE0-4AAC-4FD2-CAC7243208FE}"/>
                </a:ext>
              </a:extLst>
            </xdr14:cNvPr>
            <xdr14:cNvContentPartPr/>
          </xdr14:nvContentPartPr>
          <xdr14:nvPr macro=""/>
          <xdr14:xfrm>
            <a:off x="3944160" y="21730024"/>
            <a:ext cx="360" cy="360"/>
          </xdr14:xfrm>
        </xdr:contentPart>
      </mc:Choice>
      <mc:Fallback xmlns="">
        <xdr:pic>
          <xdr:nvPicPr>
            <xdr:cNvPr id="23" name="Ink 22">
              <a:extLst>
                <a:ext uri="{FF2B5EF4-FFF2-40B4-BE49-F238E27FC236}">
                  <a16:creationId xmlns:a16="http://schemas.microsoft.com/office/drawing/2014/main" id="{D77E68FE-DCE0-4AAC-4FD2-CAC7243208FE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3938040" y="21723904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19</xdr:col>
      <xdr:colOff>215068</xdr:colOff>
      <xdr:row>125</xdr:row>
      <xdr:rowOff>107408</xdr:rowOff>
    </xdr:from>
    <xdr:to>
      <xdr:col>19</xdr:col>
      <xdr:colOff>215428</xdr:colOff>
      <xdr:row>125</xdr:row>
      <xdr:rowOff>107768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34" name="Ink 33">
              <a:extLst>
                <a:ext uri="{FF2B5EF4-FFF2-40B4-BE49-F238E27FC236}">
                  <a16:creationId xmlns:a16="http://schemas.microsoft.com/office/drawing/2014/main" id="{61D3C7AD-7052-69D7-C7CD-4DC1F0F950EB}"/>
                </a:ext>
              </a:extLst>
            </xdr14:cNvPr>
            <xdr14:cNvContentPartPr/>
          </xdr14:nvContentPartPr>
          <xdr14:nvPr macro=""/>
          <xdr14:xfrm>
            <a:off x="4733280" y="21703384"/>
            <a:ext cx="360" cy="360"/>
          </xdr14:xfrm>
        </xdr:contentPart>
      </mc:Choice>
      <mc:Fallback xmlns="">
        <xdr:pic>
          <xdr:nvPicPr>
            <xdr:cNvPr id="34" name="Ink 33">
              <a:extLst>
                <a:ext uri="{FF2B5EF4-FFF2-40B4-BE49-F238E27FC236}">
                  <a16:creationId xmlns:a16="http://schemas.microsoft.com/office/drawing/2014/main" id="{61D3C7AD-7052-69D7-C7CD-4DC1F0F950EB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4727160" y="21697264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21</xdr:col>
      <xdr:colOff>466031</xdr:colOff>
      <xdr:row>123</xdr:row>
      <xdr:rowOff>89768</xdr:rowOff>
    </xdr:from>
    <xdr:to>
      <xdr:col>21</xdr:col>
      <xdr:colOff>466391</xdr:colOff>
      <xdr:row>123</xdr:row>
      <xdr:rowOff>90128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35" name="Ink 34">
              <a:extLst>
                <a:ext uri="{FF2B5EF4-FFF2-40B4-BE49-F238E27FC236}">
                  <a16:creationId xmlns:a16="http://schemas.microsoft.com/office/drawing/2014/main" id="{2A5EDCA5-08B2-E0F1-C539-FB9F3E61E75B}"/>
                </a:ext>
              </a:extLst>
            </xdr14:cNvPr>
            <xdr14:cNvContentPartPr/>
          </xdr14:nvContentPartPr>
          <xdr14:nvPr macro=""/>
          <xdr14:xfrm>
            <a:off x="5817960" y="21685744"/>
            <a:ext cx="360" cy="360"/>
          </xdr14:xfrm>
        </xdr:contentPart>
      </mc:Choice>
      <mc:Fallback xmlns="">
        <xdr:pic>
          <xdr:nvPicPr>
            <xdr:cNvPr id="35" name="Ink 34">
              <a:extLst>
                <a:ext uri="{FF2B5EF4-FFF2-40B4-BE49-F238E27FC236}">
                  <a16:creationId xmlns:a16="http://schemas.microsoft.com/office/drawing/2014/main" id="{2A5EDCA5-08B2-E0F1-C539-FB9F3E61E75B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5811840" y="21679624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0.31065</cdr:x>
      <cdr:y>0.26914</cdr:y>
    </cdr:from>
    <cdr:to>
      <cdr:x>0.53045</cdr:x>
      <cdr:y>0.37583</cdr:y>
    </cdr:to>
    <cdr:sp macro="" textlink="">
      <cdr:nvSpPr>
        <cdr:cNvPr id="24" name="TekstSylinder 1">
          <a:extLst xmlns:a="http://schemas.openxmlformats.org/drawingml/2006/main">
            <a:ext uri="{FF2B5EF4-FFF2-40B4-BE49-F238E27FC236}">
              <a16:creationId xmlns:a16="http://schemas.microsoft.com/office/drawing/2014/main" id="{36AFDB4C-1CD5-B8AF-FC02-594CB7A1058A}"/>
            </a:ext>
          </a:extLst>
        </cdr:cNvPr>
        <cdr:cNvSpPr txBox="1"/>
      </cdr:nvSpPr>
      <cdr:spPr>
        <a:xfrm xmlns:a="http://schemas.openxmlformats.org/drawingml/2006/main">
          <a:off x="2066660" y="1220735"/>
          <a:ext cx="1462259" cy="483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b="1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Dagens praksis 2020</a:t>
          </a:r>
        </a:p>
        <a:p xmlns:a="http://schemas.openxmlformats.org/drawingml/2006/main">
          <a:r>
            <a:rPr lang="nb-NO" sz="700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Framskrevet med Norges klimamål iht. Paris-avtalen</a:t>
          </a:r>
        </a:p>
        <a:p xmlns:a="http://schemas.openxmlformats.org/drawingml/2006/main">
          <a:endParaRPr lang="nb-NO" sz="900"/>
        </a:p>
      </cdr:txBody>
    </cdr:sp>
  </cdr:relSizeAnchor>
  <cdr:relSizeAnchor xmlns:cdr="http://schemas.openxmlformats.org/drawingml/2006/chartDrawing">
    <cdr:from>
      <cdr:x>0.56081</cdr:x>
      <cdr:y>0.27002</cdr:y>
    </cdr:from>
    <cdr:to>
      <cdr:x>0.74396</cdr:x>
      <cdr:y>0.37558</cdr:y>
    </cdr:to>
    <cdr:sp macro="" textlink="">
      <cdr:nvSpPr>
        <cdr:cNvPr id="25" name="TekstSylinder 1">
          <a:extLst xmlns:a="http://schemas.openxmlformats.org/drawingml/2006/main">
            <a:ext uri="{FF2B5EF4-FFF2-40B4-BE49-F238E27FC236}">
              <a16:creationId xmlns:a16="http://schemas.microsoft.com/office/drawing/2014/main" id="{128D91D8-71D1-FFDD-77AB-D87064895588}"/>
            </a:ext>
          </a:extLst>
        </cdr:cNvPr>
        <cdr:cNvSpPr txBox="1"/>
      </cdr:nvSpPr>
      <cdr:spPr>
        <a:xfrm xmlns:a="http://schemas.openxmlformats.org/drawingml/2006/main">
          <a:off x="3730856" y="1224726"/>
          <a:ext cx="1218435" cy="4787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b="1" baseline="0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Beste praksis</a:t>
          </a:r>
        </a:p>
        <a:p xmlns:a="http://schemas.openxmlformats.org/drawingml/2006/main">
          <a:r>
            <a:rPr lang="nb-NO" sz="700" baseline="0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FutureBuilt Sirkulær</a:t>
          </a:r>
        </a:p>
        <a:p xmlns:a="http://schemas.openxmlformats.org/drawingml/2006/main">
          <a:r>
            <a:rPr lang="nb-NO" sz="700" baseline="0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50 % bedre. 10 år foran</a:t>
          </a:r>
          <a:endParaRPr lang="nb-NO" sz="700">
            <a:solidFill>
              <a:schemeClr val="accent5">
                <a:lumMod val="25000"/>
              </a:schemeClr>
            </a:solidFill>
            <a:latin typeface="Replica-Regular" panose="02000503030000020004" pitchFamily="2" charset="77"/>
          </a:endParaRPr>
        </a:p>
      </cdr:txBody>
    </cdr:sp>
  </cdr:relSizeAnchor>
  <cdr:relSizeAnchor xmlns:cdr="http://schemas.openxmlformats.org/drawingml/2006/chartDrawing">
    <cdr:from>
      <cdr:x>0.53439</cdr:x>
      <cdr:y>0.28784</cdr:y>
    </cdr:from>
    <cdr:to>
      <cdr:x>0.55692</cdr:x>
      <cdr:y>0.32003</cdr:y>
    </cdr:to>
    <cdr:sp macro="" textlink="">
      <cdr:nvSpPr>
        <cdr:cNvPr id="26" name="Rektangel 25">
          <a:extLst xmlns:a="http://schemas.openxmlformats.org/drawingml/2006/main">
            <a:ext uri="{FF2B5EF4-FFF2-40B4-BE49-F238E27FC236}">
              <a16:creationId xmlns:a16="http://schemas.microsoft.com/office/drawing/2014/main" id="{25DA2919-C42E-1E45-961B-FEFD178DBF50}"/>
            </a:ext>
          </a:extLst>
        </cdr:cNvPr>
        <cdr:cNvSpPr/>
      </cdr:nvSpPr>
      <cdr:spPr>
        <a:xfrm xmlns:a="http://schemas.openxmlformats.org/drawingml/2006/main">
          <a:off x="3557744" y="1290617"/>
          <a:ext cx="149998" cy="144319"/>
        </a:xfrm>
        <a:prstGeom xmlns:a="http://schemas.openxmlformats.org/drawingml/2006/main" prst="rect">
          <a:avLst/>
        </a:prstGeom>
        <a:blipFill xmlns:a="http://schemas.openxmlformats.org/drawingml/2006/main">
          <a:blip xmlns:r="http://schemas.openxmlformats.org/officeDocument/2006/relationships" r:embed="rId1"/>
          <a:stretch>
            <a:fillRect/>
          </a:stretch>
        </a:blip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b-NO"/>
        </a:p>
      </cdr:txBody>
    </cdr:sp>
  </cdr:relSizeAnchor>
  <cdr:relSizeAnchor xmlns:cdr="http://schemas.openxmlformats.org/drawingml/2006/chartDrawing">
    <cdr:from>
      <cdr:x>0.28516</cdr:x>
      <cdr:y>0.28796</cdr:y>
    </cdr:from>
    <cdr:to>
      <cdr:x>0.30817</cdr:x>
      <cdr:y>0.31985</cdr:y>
    </cdr:to>
    <cdr:sp macro="" textlink="">
      <cdr:nvSpPr>
        <cdr:cNvPr id="27" name="Rektangel 26">
          <a:extLst xmlns:a="http://schemas.openxmlformats.org/drawingml/2006/main">
            <a:ext uri="{FF2B5EF4-FFF2-40B4-BE49-F238E27FC236}">
              <a16:creationId xmlns:a16="http://schemas.microsoft.com/office/drawing/2014/main" id="{A8F244C0-192A-A1B8-FB99-CDF55BE69C0B}"/>
            </a:ext>
          </a:extLst>
        </cdr:cNvPr>
        <cdr:cNvSpPr/>
      </cdr:nvSpPr>
      <cdr:spPr>
        <a:xfrm xmlns:a="http://schemas.openxmlformats.org/drawingml/2006/main">
          <a:off x="1897047" y="1306121"/>
          <a:ext cx="153132" cy="144648"/>
        </a:xfrm>
        <a:prstGeom xmlns:a="http://schemas.openxmlformats.org/drawingml/2006/main" prst="rect">
          <a:avLst/>
        </a:prstGeom>
        <a:blipFill xmlns:a="http://schemas.openxmlformats.org/drawingml/2006/main">
          <a:blip xmlns:r="http://schemas.openxmlformats.org/officeDocument/2006/relationships" r:embed="rId2"/>
          <a:stretch>
            <a:fillRect/>
          </a:stretch>
        </a:blip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b-NO"/>
        </a:p>
      </cdr:txBody>
    </cdr:sp>
  </cdr:relSizeAnchor>
  <cdr:relSizeAnchor xmlns:cdr="http://schemas.openxmlformats.org/drawingml/2006/chartDrawing">
    <cdr:from>
      <cdr:x>0.33284</cdr:x>
      <cdr:y>0.07182</cdr:y>
    </cdr:from>
    <cdr:to>
      <cdr:x>0.59531</cdr:x>
      <cdr:y>0.14112</cdr:y>
    </cdr:to>
    <cdr:sp macro="" textlink="">
      <cdr:nvSpPr>
        <cdr:cNvPr id="39" name="TekstSylinder 38">
          <a:extLst xmlns:a="http://schemas.openxmlformats.org/drawingml/2006/main">
            <a:ext uri="{FF2B5EF4-FFF2-40B4-BE49-F238E27FC236}">
              <a16:creationId xmlns:a16="http://schemas.microsoft.com/office/drawing/2014/main" id="{FC4CEE40-D9A2-6569-FCD2-74686DB1CD9C}"/>
            </a:ext>
          </a:extLst>
        </cdr:cNvPr>
        <cdr:cNvSpPr txBox="1"/>
      </cdr:nvSpPr>
      <cdr:spPr>
        <a:xfrm xmlns:a="http://schemas.openxmlformats.org/drawingml/2006/main">
          <a:off x="2402417" y="361951"/>
          <a:ext cx="1894416" cy="349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  <cdr:relSizeAnchor xmlns:cdr="http://schemas.openxmlformats.org/drawingml/2006/chartDrawing">
    <cdr:from>
      <cdr:x>0.28554</cdr:x>
      <cdr:y>0.13704</cdr:y>
    </cdr:from>
    <cdr:to>
      <cdr:x>0.70343</cdr:x>
      <cdr:y>0.26326</cdr:y>
    </cdr:to>
    <cdr:sp macro="" textlink="">
      <cdr:nvSpPr>
        <cdr:cNvPr id="40" name="TekstSylinder 39">
          <a:extLst xmlns:a="http://schemas.openxmlformats.org/drawingml/2006/main">
            <a:ext uri="{FF2B5EF4-FFF2-40B4-BE49-F238E27FC236}">
              <a16:creationId xmlns:a16="http://schemas.microsoft.com/office/drawing/2014/main" id="{CA50B186-08C5-0356-F9EC-884B77CBF272}"/>
            </a:ext>
          </a:extLst>
        </cdr:cNvPr>
        <cdr:cNvSpPr txBox="1"/>
      </cdr:nvSpPr>
      <cdr:spPr>
        <a:xfrm xmlns:a="http://schemas.openxmlformats.org/drawingml/2006/main">
          <a:off x="1901042" y="614468"/>
          <a:ext cx="2782147" cy="565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 rtl="0">
            <a:defRPr sz="2400" b="1" i="0" u="none" strike="noStrike" kern="1200" spc="0" baseline="0">
              <a:solidFill>
                <a:srgbClr val="C8E6E4">
                  <a:lumMod val="25000"/>
                </a:srgbClr>
              </a:solidFill>
              <a:latin typeface="Replica-Bold" panose="02000503030000020004" pitchFamily="2" charset="77"/>
              <a:ea typeface="+mn-ea"/>
              <a:cs typeface="+mn-cs"/>
            </a:defRPr>
          </a:pPr>
          <a:r>
            <a:rPr lang="nb-NO" sz="1400" b="1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FutureBuilt Sirkulær</a:t>
          </a:r>
        </a:p>
        <a:p xmlns:a="http://schemas.openxmlformats.org/drawingml/2006/main">
          <a:pPr algn="ctr" rtl="0">
            <a:defRPr sz="2400" b="1" i="0" u="none" strike="noStrike" kern="1200" spc="0" baseline="0">
              <a:solidFill>
                <a:srgbClr val="C8E6E4">
                  <a:lumMod val="25000"/>
                </a:srgbClr>
              </a:solidFill>
              <a:latin typeface="Replica-Bold" panose="02000503030000020004" pitchFamily="2" charset="77"/>
              <a:ea typeface="+mn-ea"/>
              <a:cs typeface="+mn-cs"/>
            </a:defRPr>
          </a:pPr>
          <a:r>
            <a:rPr lang="nb-NO" sz="1200" b="0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-</a:t>
          </a:r>
          <a:r>
            <a:rPr lang="nb-NO" sz="1100" b="0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veien</a:t>
          </a:r>
          <a:r>
            <a:rPr lang="nb-NO" sz="1100" b="0" baseline="0">
              <a:solidFill>
                <a:schemeClr val="accent5">
                  <a:lumMod val="25000"/>
                </a:schemeClr>
              </a:solidFill>
              <a:latin typeface="Replica-Regular" panose="02000503030000020004" pitchFamily="2" charset="77"/>
            </a:rPr>
            <a:t> mot helsirkularitet</a:t>
          </a:r>
          <a:endParaRPr lang="nb-NO" sz="1200" b="0">
            <a:solidFill>
              <a:schemeClr val="accent5">
                <a:lumMod val="25000"/>
              </a:schemeClr>
            </a:solidFill>
            <a:latin typeface="Replica-Regular" panose="02000503030000020004" pitchFamily="2" charset="77"/>
          </a:endParaRPr>
        </a:p>
        <a:p xmlns:a="http://schemas.openxmlformats.org/drawingml/2006/main">
          <a:endParaRPr lang="nb-NO" sz="1400"/>
        </a:p>
      </cdr:txBody>
    </cdr:sp>
  </cdr:relSizeAnchor>
  <cdr:relSizeAnchor xmlns:cdr="http://schemas.openxmlformats.org/drawingml/2006/chartDrawing">
    <cdr:from>
      <cdr:x>0.70443</cdr:x>
      <cdr:y>0.65833</cdr:y>
    </cdr:from>
    <cdr:to>
      <cdr:x>0.87294</cdr:x>
      <cdr:y>0.71297</cdr:y>
    </cdr:to>
    <cdr:sp macro="" textlink="">
      <cdr:nvSpPr>
        <cdr:cNvPr id="43" name="TekstSylinder 23">
          <a:extLst xmlns:a="http://schemas.openxmlformats.org/drawingml/2006/main">
            <a:ext uri="{FF2B5EF4-FFF2-40B4-BE49-F238E27FC236}">
              <a16:creationId xmlns:a16="http://schemas.microsoft.com/office/drawing/2014/main" id="{EC30A200-D23C-38F7-4EB7-7D28C6C298C9}"/>
            </a:ext>
          </a:extLst>
        </cdr:cNvPr>
        <cdr:cNvSpPr txBox="1"/>
      </cdr:nvSpPr>
      <cdr:spPr>
        <a:xfrm xmlns:a="http://schemas.openxmlformats.org/drawingml/2006/main">
          <a:off x="4686302" y="2985997"/>
          <a:ext cx="1121039" cy="2478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700" b="0">
              <a:solidFill>
                <a:schemeClr val="tx2"/>
              </a:solidFill>
              <a:latin typeface="Replica-Regular" panose="02000503030000020004" pitchFamily="2" charset="77"/>
            </a:rPr>
            <a:t>90-95 % Sirkularitet</a:t>
          </a:r>
        </a:p>
      </cdr:txBody>
    </cdr:sp>
  </cdr:relSizeAnchor>
  <cdr:relSizeAnchor xmlns:cdr="http://schemas.openxmlformats.org/drawingml/2006/chartDrawing">
    <cdr:from>
      <cdr:x>0.37802</cdr:x>
      <cdr:y>0.65781</cdr:y>
    </cdr:from>
    <cdr:to>
      <cdr:x>0.59475</cdr:x>
      <cdr:y>0.71529</cdr:y>
    </cdr:to>
    <cdr:sp macro="" textlink="">
      <cdr:nvSpPr>
        <cdr:cNvPr id="44" name="TekstSylinder 22">
          <a:extLst xmlns:a="http://schemas.openxmlformats.org/drawingml/2006/main">
            <a:ext uri="{FF2B5EF4-FFF2-40B4-BE49-F238E27FC236}">
              <a16:creationId xmlns:a16="http://schemas.microsoft.com/office/drawing/2014/main" id="{08F8380E-BC55-D196-1DB9-FF36F27134D2}"/>
            </a:ext>
          </a:extLst>
        </cdr:cNvPr>
        <cdr:cNvSpPr txBox="1"/>
      </cdr:nvSpPr>
      <cdr:spPr>
        <a:xfrm xmlns:a="http://schemas.openxmlformats.org/drawingml/2006/main">
          <a:off x="2514808" y="2983639"/>
          <a:ext cx="1441830" cy="2607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700" b="0">
              <a:solidFill>
                <a:schemeClr val="tx2"/>
              </a:solidFill>
              <a:latin typeface="Replica-Regular" panose="02000503030000020004" pitchFamily="2" charset="77"/>
            </a:rPr>
            <a:t>50-55 % Sirkularitet</a:t>
          </a:r>
        </a:p>
      </cdr:txBody>
    </cdr:sp>
  </cdr:relSizeAnchor>
  <cdr:relSizeAnchor xmlns:cdr="http://schemas.openxmlformats.org/drawingml/2006/chartDrawing">
    <cdr:from>
      <cdr:x>0.37155</cdr:x>
      <cdr:y>0.59318</cdr:y>
    </cdr:from>
    <cdr:to>
      <cdr:x>0.37213</cdr:x>
      <cdr:y>0.68385</cdr:y>
    </cdr:to>
    <cdr:cxnSp macro="">
      <cdr:nvCxnSpPr>
        <cdr:cNvPr id="45" name="Rett linje 44">
          <a:extLst xmlns:a="http://schemas.openxmlformats.org/drawingml/2006/main">
            <a:ext uri="{FF2B5EF4-FFF2-40B4-BE49-F238E27FC236}">
              <a16:creationId xmlns:a16="http://schemas.microsoft.com/office/drawing/2014/main" id="{045CCF24-E7FF-1155-AB1E-CC99B54A1FCD}"/>
            </a:ext>
          </a:extLst>
        </cdr:cNvPr>
        <cdr:cNvCxnSpPr/>
      </cdr:nvCxnSpPr>
      <cdr:spPr>
        <a:xfrm xmlns:a="http://schemas.openxmlformats.org/drawingml/2006/main" flipV="1">
          <a:off x="2471818" y="2690495"/>
          <a:ext cx="3837" cy="411274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2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0.37232</cdr:x>
      <cdr:y>0.37585</cdr:y>
    </cdr:from>
    <cdr:to>
      <cdr:x>0.37232</cdr:x>
      <cdr:y>0.59313</cdr:y>
    </cdr:to>
    <cdr:cxnSp macro="">
      <cdr:nvCxnSpPr>
        <cdr:cNvPr id="46" name="Rett linje 45">
          <a:extLst xmlns:a="http://schemas.openxmlformats.org/drawingml/2006/main">
            <a:ext uri="{FF2B5EF4-FFF2-40B4-BE49-F238E27FC236}">
              <a16:creationId xmlns:a16="http://schemas.microsoft.com/office/drawing/2014/main" id="{70F27A56-A4F6-395A-2E58-A66E76731D8F}"/>
            </a:ext>
          </a:extLst>
        </cdr:cNvPr>
        <cdr:cNvCxnSpPr/>
      </cdr:nvCxnSpPr>
      <cdr:spPr>
        <a:xfrm xmlns:a="http://schemas.openxmlformats.org/drawingml/2006/main" flipV="1">
          <a:off x="2476898" y="1704769"/>
          <a:ext cx="0" cy="98552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alpha val="49807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0.85415</cdr:x>
      <cdr:y>0.37328</cdr:y>
    </cdr:from>
    <cdr:to>
      <cdr:x>0.85446</cdr:x>
      <cdr:y>0.67265</cdr:y>
    </cdr:to>
    <cdr:cxnSp macro="">
      <cdr:nvCxnSpPr>
        <cdr:cNvPr id="2" name="Rett linje 1">
          <a:extLst xmlns:a="http://schemas.openxmlformats.org/drawingml/2006/main">
            <a:ext uri="{FF2B5EF4-FFF2-40B4-BE49-F238E27FC236}">
              <a16:creationId xmlns:a16="http://schemas.microsoft.com/office/drawing/2014/main" id="{F6449D28-31B1-1F09-4125-F8976E31AEB3}"/>
            </a:ext>
          </a:extLst>
        </cdr:cNvPr>
        <cdr:cNvCxnSpPr>
          <a:cxnSpLocks xmlns:a="http://schemas.openxmlformats.org/drawingml/2006/main"/>
        </cdr:cNvCxnSpPr>
      </cdr:nvCxnSpPr>
      <cdr:spPr>
        <a:xfrm xmlns:a="http://schemas.openxmlformats.org/drawingml/2006/main" flipV="1">
          <a:off x="5682378" y="1693092"/>
          <a:ext cx="2030" cy="1357877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2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0.04736</cdr:x>
      <cdr:y>0.16135</cdr:y>
    </cdr:from>
    <cdr:to>
      <cdr:x>0.07858</cdr:x>
      <cdr:y>0.67834</cdr:y>
    </cdr:to>
    <cdr:sp macro="" textlink="">
      <cdr:nvSpPr>
        <cdr:cNvPr id="4" name="TekstSylinder 1">
          <a:extLst xmlns:a="http://schemas.openxmlformats.org/drawingml/2006/main">
            <a:ext uri="{FF2B5EF4-FFF2-40B4-BE49-F238E27FC236}">
              <a16:creationId xmlns:a16="http://schemas.microsoft.com/office/drawing/2014/main" id="{4751017B-40A0-94B8-E95C-9AD3A240C59A}"/>
            </a:ext>
          </a:extLst>
        </cdr:cNvPr>
        <cdr:cNvSpPr txBox="1"/>
      </cdr:nvSpPr>
      <cdr:spPr>
        <a:xfrm xmlns:a="http://schemas.openxmlformats.org/drawingml/2006/main" rot="16200000">
          <a:off x="-730690" y="1834787"/>
          <a:ext cx="2403025" cy="2334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Helvetica"/>
              <a:ea typeface="+mn-ea"/>
              <a:cs typeface="+mn-cs"/>
            </a:defRPr>
          </a:lvl1pPr>
          <a:lvl2pPr marL="457200" indent="0">
            <a:defRPr sz="1100">
              <a:latin typeface="Helvetica"/>
              <a:ea typeface="+mn-ea"/>
              <a:cs typeface="+mn-cs"/>
            </a:defRPr>
          </a:lvl2pPr>
          <a:lvl3pPr marL="914400" indent="0">
            <a:defRPr sz="1100">
              <a:latin typeface="Helvetica"/>
              <a:ea typeface="+mn-ea"/>
              <a:cs typeface="+mn-cs"/>
            </a:defRPr>
          </a:lvl3pPr>
          <a:lvl4pPr marL="1371600" indent="0">
            <a:defRPr sz="1100">
              <a:latin typeface="Helvetica"/>
              <a:ea typeface="+mn-ea"/>
              <a:cs typeface="+mn-cs"/>
            </a:defRPr>
          </a:lvl4pPr>
          <a:lvl5pPr marL="1828800" indent="0">
            <a:defRPr sz="1100">
              <a:latin typeface="Helvetica"/>
              <a:ea typeface="+mn-ea"/>
              <a:cs typeface="+mn-cs"/>
            </a:defRPr>
          </a:lvl5pPr>
          <a:lvl6pPr marL="2286000" indent="0">
            <a:defRPr sz="1100">
              <a:latin typeface="Helvetica"/>
              <a:ea typeface="+mn-ea"/>
              <a:cs typeface="+mn-cs"/>
            </a:defRPr>
          </a:lvl6pPr>
          <a:lvl7pPr marL="2743200" indent="0">
            <a:defRPr sz="1100">
              <a:latin typeface="Helvetica"/>
              <a:ea typeface="+mn-ea"/>
              <a:cs typeface="+mn-cs"/>
            </a:defRPr>
          </a:lvl7pPr>
          <a:lvl8pPr marL="3200400" indent="0">
            <a:defRPr sz="1100">
              <a:latin typeface="Helvetica"/>
              <a:ea typeface="+mn-ea"/>
              <a:cs typeface="+mn-cs"/>
            </a:defRPr>
          </a:lvl8pPr>
          <a:lvl9pPr marL="3657600" indent="0">
            <a:defRPr sz="1100">
              <a:latin typeface="Helvetica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900" b="0">
              <a:solidFill>
                <a:srgbClr val="235D5A"/>
              </a:solidFill>
              <a:latin typeface="Replica-Regular" panose="02000503030000020004" pitchFamily="2" charset="77"/>
            </a:rPr>
            <a:t>Sirkularitetsindeks per bygningsdel</a:t>
          </a:r>
          <a:r>
            <a:rPr lang="nb-NO" sz="900" b="0" baseline="0">
              <a:solidFill>
                <a:srgbClr val="235D5A"/>
              </a:solidFill>
              <a:latin typeface="Replica-Regular" panose="02000503030000020004" pitchFamily="2" charset="77"/>
            </a:rPr>
            <a:t> (%)</a:t>
          </a:r>
        </a:p>
        <a:p xmlns:a="http://schemas.openxmlformats.org/drawingml/2006/main">
          <a:endParaRPr lang="nb-NO" sz="1000" b="0">
            <a:solidFill>
              <a:srgbClr val="235D5A"/>
            </a:solidFill>
            <a:latin typeface="Replica-Regular" panose="02000503030000020004" pitchFamily="2" charset="77"/>
          </a:endParaRPr>
        </a:p>
      </cdr:txBody>
    </cdr:sp>
  </cdr:relSizeAnchor>
  <cdr:relSizeAnchor xmlns:cdr="http://schemas.openxmlformats.org/drawingml/2006/chartDrawing">
    <cdr:from>
      <cdr:x>0.15966</cdr:x>
      <cdr:y>0.88145</cdr:y>
    </cdr:from>
    <cdr:to>
      <cdr:x>0.89044</cdr:x>
      <cdr:y>0.97064</cdr:y>
    </cdr:to>
    <cdr:sp macro="" textlink="">
      <cdr:nvSpPr>
        <cdr:cNvPr id="5" name="TekstSylinder 1">
          <a:extLst xmlns:a="http://schemas.openxmlformats.org/drawingml/2006/main">
            <a:ext uri="{FF2B5EF4-FFF2-40B4-BE49-F238E27FC236}">
              <a16:creationId xmlns:a16="http://schemas.microsoft.com/office/drawing/2014/main" id="{AF1BBDC8-D3D3-EF49-4405-6DBEA5640E32}"/>
            </a:ext>
          </a:extLst>
        </cdr:cNvPr>
        <cdr:cNvSpPr txBox="1"/>
      </cdr:nvSpPr>
      <cdr:spPr>
        <a:xfrm xmlns:a="http://schemas.openxmlformats.org/drawingml/2006/main">
          <a:off x="1520371" y="6446156"/>
          <a:ext cx="6958865" cy="6522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b-NO" sz="900" b="0">
            <a:solidFill>
              <a:srgbClr val="235D5A"/>
            </a:solidFill>
            <a:latin typeface="Replica-Regular" panose="02000503030000020004" pitchFamily="2" charset="77"/>
            <a:ea typeface="+mn-ea"/>
            <a:cs typeface="+mn-cs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2792</xdr:colOff>
      <xdr:row>30</xdr:row>
      <xdr:rowOff>76502</xdr:rowOff>
    </xdr:from>
    <xdr:to>
      <xdr:col>7</xdr:col>
      <xdr:colOff>2791</xdr:colOff>
      <xdr:row>30</xdr:row>
      <xdr:rowOff>76502</xdr:rowOff>
    </xdr:to>
    <xdr:cxnSp macro="">
      <xdr:nvCxnSpPr>
        <xdr:cNvPr id="2" name="Rett linje 1">
          <a:extLst>
            <a:ext uri="{FF2B5EF4-FFF2-40B4-BE49-F238E27FC236}">
              <a16:creationId xmlns:a16="http://schemas.microsoft.com/office/drawing/2014/main" id="{9A101D03-C47D-764D-AC53-10E279CC2E29}"/>
            </a:ext>
          </a:extLst>
        </xdr:cNvPr>
        <xdr:cNvCxnSpPr/>
      </xdr:nvCxnSpPr>
      <xdr:spPr>
        <a:xfrm>
          <a:off x="3203192" y="5143802"/>
          <a:ext cx="1777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30</xdr:row>
      <xdr:rowOff>76200</xdr:rowOff>
    </xdr:from>
    <xdr:to>
      <xdr:col>11</xdr:col>
      <xdr:colOff>0</xdr:colOff>
      <xdr:row>30</xdr:row>
      <xdr:rowOff>76503</xdr:rowOff>
    </xdr:to>
    <xdr:cxnSp macro="">
      <xdr:nvCxnSpPr>
        <xdr:cNvPr id="3" name="Rett linje 2">
          <a:extLst>
            <a:ext uri="{FF2B5EF4-FFF2-40B4-BE49-F238E27FC236}">
              <a16:creationId xmlns:a16="http://schemas.microsoft.com/office/drawing/2014/main" id="{0A8B9475-ED6C-D448-B0FC-C5AEDEC10545}"/>
            </a:ext>
          </a:extLst>
        </xdr:cNvPr>
        <xdr:cNvCxnSpPr/>
      </xdr:nvCxnSpPr>
      <xdr:spPr>
        <a:xfrm flipV="1">
          <a:off x="4852155" y="5143500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30</xdr:row>
      <xdr:rowOff>75362</xdr:rowOff>
    </xdr:from>
    <xdr:to>
      <xdr:col>9</xdr:col>
      <xdr:colOff>2140</xdr:colOff>
      <xdr:row>30</xdr:row>
      <xdr:rowOff>75362</xdr:rowOff>
    </xdr:to>
    <xdr:cxnSp macro="">
      <xdr:nvCxnSpPr>
        <xdr:cNvPr id="4" name="Rett linje 3">
          <a:extLst>
            <a:ext uri="{FF2B5EF4-FFF2-40B4-BE49-F238E27FC236}">
              <a16:creationId xmlns:a16="http://schemas.microsoft.com/office/drawing/2014/main" id="{18EF916E-31B0-F842-B2FA-63C0CD05769C}"/>
            </a:ext>
          </a:extLst>
        </xdr:cNvPr>
        <xdr:cNvCxnSpPr/>
      </xdr:nvCxnSpPr>
      <xdr:spPr>
        <a:xfrm>
          <a:off x="4002641" y="5142662"/>
          <a:ext cx="1777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30</xdr:row>
      <xdr:rowOff>76200</xdr:rowOff>
    </xdr:from>
    <xdr:to>
      <xdr:col>13</xdr:col>
      <xdr:colOff>3175</xdr:colOff>
      <xdr:row>30</xdr:row>
      <xdr:rowOff>76503</xdr:rowOff>
    </xdr:to>
    <xdr:cxnSp macro="">
      <xdr:nvCxnSpPr>
        <xdr:cNvPr id="5" name="Rett linje 4">
          <a:extLst>
            <a:ext uri="{FF2B5EF4-FFF2-40B4-BE49-F238E27FC236}">
              <a16:creationId xmlns:a16="http://schemas.microsoft.com/office/drawing/2014/main" id="{A359E2D0-04F2-6445-AA2C-5CA42FB22864}"/>
            </a:ext>
          </a:extLst>
        </xdr:cNvPr>
        <xdr:cNvCxnSpPr/>
      </xdr:nvCxnSpPr>
      <xdr:spPr>
        <a:xfrm flipV="1">
          <a:off x="5782430" y="5143500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30</xdr:row>
      <xdr:rowOff>85969</xdr:rowOff>
    </xdr:from>
    <xdr:to>
      <xdr:col>15</xdr:col>
      <xdr:colOff>3175</xdr:colOff>
      <xdr:row>30</xdr:row>
      <xdr:rowOff>86272</xdr:rowOff>
    </xdr:to>
    <xdr:cxnSp macro="">
      <xdr:nvCxnSpPr>
        <xdr:cNvPr id="6" name="Rett linje 5">
          <a:extLst>
            <a:ext uri="{FF2B5EF4-FFF2-40B4-BE49-F238E27FC236}">
              <a16:creationId xmlns:a16="http://schemas.microsoft.com/office/drawing/2014/main" id="{EC5753E4-37EF-2F43-873D-DE6A27630632}"/>
            </a:ext>
          </a:extLst>
        </xdr:cNvPr>
        <xdr:cNvCxnSpPr/>
      </xdr:nvCxnSpPr>
      <xdr:spPr>
        <a:xfrm flipV="1">
          <a:off x="6582530" y="5153269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22</xdr:row>
      <xdr:rowOff>155877</xdr:rowOff>
    </xdr:from>
    <xdr:to>
      <xdr:col>7</xdr:col>
      <xdr:colOff>2791</xdr:colOff>
      <xdr:row>22</xdr:row>
      <xdr:rowOff>155877</xdr:rowOff>
    </xdr:to>
    <xdr:cxnSp macro="">
      <xdr:nvCxnSpPr>
        <xdr:cNvPr id="7" name="Rett linje 6">
          <a:extLst>
            <a:ext uri="{FF2B5EF4-FFF2-40B4-BE49-F238E27FC236}">
              <a16:creationId xmlns:a16="http://schemas.microsoft.com/office/drawing/2014/main" id="{2DA5C2BE-EC1F-F344-8B05-17E054438AEE}"/>
            </a:ext>
          </a:extLst>
        </xdr:cNvPr>
        <xdr:cNvCxnSpPr/>
      </xdr:nvCxnSpPr>
      <xdr:spPr>
        <a:xfrm>
          <a:off x="3203192" y="3699177"/>
          <a:ext cx="1777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22</xdr:row>
      <xdr:rowOff>155575</xdr:rowOff>
    </xdr:from>
    <xdr:to>
      <xdr:col>11</xdr:col>
      <xdr:colOff>0</xdr:colOff>
      <xdr:row>22</xdr:row>
      <xdr:rowOff>155878</xdr:rowOff>
    </xdr:to>
    <xdr:cxnSp macro="">
      <xdr:nvCxnSpPr>
        <xdr:cNvPr id="8" name="Rett linje 7">
          <a:extLst>
            <a:ext uri="{FF2B5EF4-FFF2-40B4-BE49-F238E27FC236}">
              <a16:creationId xmlns:a16="http://schemas.microsoft.com/office/drawing/2014/main" id="{028EF202-1322-844F-86AF-EB551D1CB2B6}"/>
            </a:ext>
          </a:extLst>
        </xdr:cNvPr>
        <xdr:cNvCxnSpPr/>
      </xdr:nvCxnSpPr>
      <xdr:spPr>
        <a:xfrm flipV="1">
          <a:off x="4852155" y="3698875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22</xdr:row>
      <xdr:rowOff>154737</xdr:rowOff>
    </xdr:from>
    <xdr:to>
      <xdr:col>9</xdr:col>
      <xdr:colOff>2140</xdr:colOff>
      <xdr:row>22</xdr:row>
      <xdr:rowOff>154737</xdr:rowOff>
    </xdr:to>
    <xdr:cxnSp macro="">
      <xdr:nvCxnSpPr>
        <xdr:cNvPr id="9" name="Rett linje 8">
          <a:extLst>
            <a:ext uri="{FF2B5EF4-FFF2-40B4-BE49-F238E27FC236}">
              <a16:creationId xmlns:a16="http://schemas.microsoft.com/office/drawing/2014/main" id="{D723C26F-2A38-344D-8BA9-A64C83285538}"/>
            </a:ext>
          </a:extLst>
        </xdr:cNvPr>
        <xdr:cNvCxnSpPr/>
      </xdr:nvCxnSpPr>
      <xdr:spPr>
        <a:xfrm>
          <a:off x="4002641" y="3698037"/>
          <a:ext cx="1777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22</xdr:row>
      <xdr:rowOff>155575</xdr:rowOff>
    </xdr:from>
    <xdr:to>
      <xdr:col>13</xdr:col>
      <xdr:colOff>3175</xdr:colOff>
      <xdr:row>22</xdr:row>
      <xdr:rowOff>155878</xdr:rowOff>
    </xdr:to>
    <xdr:cxnSp macro="">
      <xdr:nvCxnSpPr>
        <xdr:cNvPr id="10" name="Rett linje 9">
          <a:extLst>
            <a:ext uri="{FF2B5EF4-FFF2-40B4-BE49-F238E27FC236}">
              <a16:creationId xmlns:a16="http://schemas.microsoft.com/office/drawing/2014/main" id="{2021F7A0-85EB-BA49-BFEC-888D838AE6E0}"/>
            </a:ext>
          </a:extLst>
        </xdr:cNvPr>
        <xdr:cNvCxnSpPr/>
      </xdr:nvCxnSpPr>
      <xdr:spPr>
        <a:xfrm flipV="1">
          <a:off x="5782430" y="3698875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24</xdr:row>
      <xdr:rowOff>354</xdr:rowOff>
    </xdr:from>
    <xdr:to>
      <xdr:col>15</xdr:col>
      <xdr:colOff>3175</xdr:colOff>
      <xdr:row>24</xdr:row>
      <xdr:rowOff>657</xdr:rowOff>
    </xdr:to>
    <xdr:cxnSp macro="">
      <xdr:nvCxnSpPr>
        <xdr:cNvPr id="11" name="Rett linje 10">
          <a:extLst>
            <a:ext uri="{FF2B5EF4-FFF2-40B4-BE49-F238E27FC236}">
              <a16:creationId xmlns:a16="http://schemas.microsoft.com/office/drawing/2014/main" id="{7181DBE5-872D-2C41-A5BC-F50F15E73963}"/>
            </a:ext>
          </a:extLst>
        </xdr:cNvPr>
        <xdr:cNvCxnSpPr/>
      </xdr:nvCxnSpPr>
      <xdr:spPr>
        <a:xfrm flipV="1">
          <a:off x="6582530" y="3924654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16</xdr:row>
      <xdr:rowOff>111427</xdr:rowOff>
    </xdr:from>
    <xdr:to>
      <xdr:col>7</xdr:col>
      <xdr:colOff>2791</xdr:colOff>
      <xdr:row>16</xdr:row>
      <xdr:rowOff>111427</xdr:rowOff>
    </xdr:to>
    <xdr:cxnSp macro="">
      <xdr:nvCxnSpPr>
        <xdr:cNvPr id="12" name="Rett linje 11">
          <a:extLst>
            <a:ext uri="{FF2B5EF4-FFF2-40B4-BE49-F238E27FC236}">
              <a16:creationId xmlns:a16="http://schemas.microsoft.com/office/drawing/2014/main" id="{16525A6D-84FA-1C46-ACA4-2F1AB464C97F}"/>
            </a:ext>
          </a:extLst>
        </xdr:cNvPr>
        <xdr:cNvCxnSpPr/>
      </xdr:nvCxnSpPr>
      <xdr:spPr>
        <a:xfrm>
          <a:off x="3203192" y="2511727"/>
          <a:ext cx="1777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16</xdr:row>
      <xdr:rowOff>111125</xdr:rowOff>
    </xdr:from>
    <xdr:to>
      <xdr:col>11</xdr:col>
      <xdr:colOff>0</xdr:colOff>
      <xdr:row>16</xdr:row>
      <xdr:rowOff>111428</xdr:rowOff>
    </xdr:to>
    <xdr:cxnSp macro="">
      <xdr:nvCxnSpPr>
        <xdr:cNvPr id="13" name="Rett linje 12">
          <a:extLst>
            <a:ext uri="{FF2B5EF4-FFF2-40B4-BE49-F238E27FC236}">
              <a16:creationId xmlns:a16="http://schemas.microsoft.com/office/drawing/2014/main" id="{B56A69FD-D9C7-7E4B-9357-7AA778CF6B76}"/>
            </a:ext>
          </a:extLst>
        </xdr:cNvPr>
        <xdr:cNvCxnSpPr/>
      </xdr:nvCxnSpPr>
      <xdr:spPr>
        <a:xfrm flipV="1">
          <a:off x="4852155" y="2511425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16</xdr:row>
      <xdr:rowOff>110287</xdr:rowOff>
    </xdr:from>
    <xdr:to>
      <xdr:col>9</xdr:col>
      <xdr:colOff>2140</xdr:colOff>
      <xdr:row>16</xdr:row>
      <xdr:rowOff>110287</xdr:rowOff>
    </xdr:to>
    <xdr:cxnSp macro="">
      <xdr:nvCxnSpPr>
        <xdr:cNvPr id="14" name="Rett linje 13">
          <a:extLst>
            <a:ext uri="{FF2B5EF4-FFF2-40B4-BE49-F238E27FC236}">
              <a16:creationId xmlns:a16="http://schemas.microsoft.com/office/drawing/2014/main" id="{BF5D43A0-75F3-7440-A682-7F92FA8E83CE}"/>
            </a:ext>
          </a:extLst>
        </xdr:cNvPr>
        <xdr:cNvCxnSpPr/>
      </xdr:nvCxnSpPr>
      <xdr:spPr>
        <a:xfrm>
          <a:off x="4002641" y="2510587"/>
          <a:ext cx="1777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16</xdr:row>
      <xdr:rowOff>111125</xdr:rowOff>
    </xdr:from>
    <xdr:to>
      <xdr:col>13</xdr:col>
      <xdr:colOff>3175</xdr:colOff>
      <xdr:row>16</xdr:row>
      <xdr:rowOff>111428</xdr:rowOff>
    </xdr:to>
    <xdr:cxnSp macro="">
      <xdr:nvCxnSpPr>
        <xdr:cNvPr id="15" name="Rett linje 14">
          <a:extLst>
            <a:ext uri="{FF2B5EF4-FFF2-40B4-BE49-F238E27FC236}">
              <a16:creationId xmlns:a16="http://schemas.microsoft.com/office/drawing/2014/main" id="{4C381B2B-31F9-D542-A678-4CA6FB35C35A}"/>
            </a:ext>
          </a:extLst>
        </xdr:cNvPr>
        <xdr:cNvCxnSpPr/>
      </xdr:nvCxnSpPr>
      <xdr:spPr>
        <a:xfrm flipV="1">
          <a:off x="5782430" y="2511425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16</xdr:row>
      <xdr:rowOff>111125</xdr:rowOff>
    </xdr:from>
    <xdr:to>
      <xdr:col>15</xdr:col>
      <xdr:colOff>3175</xdr:colOff>
      <xdr:row>16</xdr:row>
      <xdr:rowOff>111428</xdr:rowOff>
    </xdr:to>
    <xdr:cxnSp macro="">
      <xdr:nvCxnSpPr>
        <xdr:cNvPr id="16" name="Rett linje 15">
          <a:extLst>
            <a:ext uri="{FF2B5EF4-FFF2-40B4-BE49-F238E27FC236}">
              <a16:creationId xmlns:a16="http://schemas.microsoft.com/office/drawing/2014/main" id="{1499E1EE-A647-B044-981C-73227F069EB2}"/>
            </a:ext>
          </a:extLst>
        </xdr:cNvPr>
        <xdr:cNvCxnSpPr/>
      </xdr:nvCxnSpPr>
      <xdr:spPr>
        <a:xfrm flipV="1">
          <a:off x="6582530" y="2511425"/>
          <a:ext cx="1770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69</xdr:row>
      <xdr:rowOff>76502</xdr:rowOff>
    </xdr:from>
    <xdr:to>
      <xdr:col>7</xdr:col>
      <xdr:colOff>2791</xdr:colOff>
      <xdr:row>69</xdr:row>
      <xdr:rowOff>76502</xdr:rowOff>
    </xdr:to>
    <xdr:cxnSp macro="">
      <xdr:nvCxnSpPr>
        <xdr:cNvPr id="123" name="Rett linje 122">
          <a:extLst>
            <a:ext uri="{FF2B5EF4-FFF2-40B4-BE49-F238E27FC236}">
              <a16:creationId xmlns:a16="http://schemas.microsoft.com/office/drawing/2014/main" id="{6C81DF45-B99E-6D42-9110-B7A357CE7054}"/>
            </a:ext>
          </a:extLst>
        </xdr:cNvPr>
        <xdr:cNvCxnSpPr/>
      </xdr:nvCxnSpPr>
      <xdr:spPr>
        <a:xfrm>
          <a:off x="3211213" y="5250081"/>
          <a:ext cx="17378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69</xdr:row>
      <xdr:rowOff>76200</xdr:rowOff>
    </xdr:from>
    <xdr:to>
      <xdr:col>11</xdr:col>
      <xdr:colOff>0</xdr:colOff>
      <xdr:row>69</xdr:row>
      <xdr:rowOff>76503</xdr:rowOff>
    </xdr:to>
    <xdr:cxnSp macro="">
      <xdr:nvCxnSpPr>
        <xdr:cNvPr id="124" name="Rett linje 123">
          <a:extLst>
            <a:ext uri="{FF2B5EF4-FFF2-40B4-BE49-F238E27FC236}">
              <a16:creationId xmlns:a16="http://schemas.microsoft.com/office/drawing/2014/main" id="{E01326A7-A787-A543-8A55-4A02389353C3}"/>
            </a:ext>
          </a:extLst>
        </xdr:cNvPr>
        <xdr:cNvCxnSpPr/>
      </xdr:nvCxnSpPr>
      <xdr:spPr>
        <a:xfrm flipV="1">
          <a:off x="4853492" y="5249779"/>
          <a:ext cx="173034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69</xdr:row>
      <xdr:rowOff>75362</xdr:rowOff>
    </xdr:from>
    <xdr:to>
      <xdr:col>9</xdr:col>
      <xdr:colOff>2140</xdr:colOff>
      <xdr:row>69</xdr:row>
      <xdr:rowOff>75362</xdr:rowOff>
    </xdr:to>
    <xdr:cxnSp macro="">
      <xdr:nvCxnSpPr>
        <xdr:cNvPr id="125" name="Rett linje 124">
          <a:extLst>
            <a:ext uri="{FF2B5EF4-FFF2-40B4-BE49-F238E27FC236}">
              <a16:creationId xmlns:a16="http://schemas.microsoft.com/office/drawing/2014/main" id="{2DFA0B76-0B63-F84D-A6F6-7F06CA0E04A2}"/>
            </a:ext>
          </a:extLst>
        </xdr:cNvPr>
        <xdr:cNvCxnSpPr/>
      </xdr:nvCxnSpPr>
      <xdr:spPr>
        <a:xfrm>
          <a:off x="4012667" y="5248941"/>
          <a:ext cx="17378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69</xdr:row>
      <xdr:rowOff>76200</xdr:rowOff>
    </xdr:from>
    <xdr:to>
      <xdr:col>13</xdr:col>
      <xdr:colOff>3175</xdr:colOff>
      <xdr:row>69</xdr:row>
      <xdr:rowOff>76503</xdr:rowOff>
    </xdr:to>
    <xdr:cxnSp macro="">
      <xdr:nvCxnSpPr>
        <xdr:cNvPr id="126" name="Rett linje 125">
          <a:extLst>
            <a:ext uri="{FF2B5EF4-FFF2-40B4-BE49-F238E27FC236}">
              <a16:creationId xmlns:a16="http://schemas.microsoft.com/office/drawing/2014/main" id="{20FB454C-9883-054F-9C22-5BE8BF2770FF}"/>
            </a:ext>
          </a:extLst>
        </xdr:cNvPr>
        <xdr:cNvCxnSpPr/>
      </xdr:nvCxnSpPr>
      <xdr:spPr>
        <a:xfrm flipV="1">
          <a:off x="5779088" y="5249779"/>
          <a:ext cx="173034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69</xdr:row>
      <xdr:rowOff>85969</xdr:rowOff>
    </xdr:from>
    <xdr:to>
      <xdr:col>15</xdr:col>
      <xdr:colOff>3175</xdr:colOff>
      <xdr:row>69</xdr:row>
      <xdr:rowOff>86272</xdr:rowOff>
    </xdr:to>
    <xdr:cxnSp macro="">
      <xdr:nvCxnSpPr>
        <xdr:cNvPr id="127" name="Rett linje 126">
          <a:extLst>
            <a:ext uri="{FF2B5EF4-FFF2-40B4-BE49-F238E27FC236}">
              <a16:creationId xmlns:a16="http://schemas.microsoft.com/office/drawing/2014/main" id="{3897E715-FEFC-1F4D-B230-A06AE327682F}"/>
            </a:ext>
          </a:extLst>
        </xdr:cNvPr>
        <xdr:cNvCxnSpPr/>
      </xdr:nvCxnSpPr>
      <xdr:spPr>
        <a:xfrm flipV="1">
          <a:off x="6581193" y="5259548"/>
          <a:ext cx="17303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62</xdr:row>
      <xdr:rowOff>111427</xdr:rowOff>
    </xdr:from>
    <xdr:to>
      <xdr:col>7</xdr:col>
      <xdr:colOff>2791</xdr:colOff>
      <xdr:row>62</xdr:row>
      <xdr:rowOff>111427</xdr:rowOff>
    </xdr:to>
    <xdr:cxnSp macro="">
      <xdr:nvCxnSpPr>
        <xdr:cNvPr id="133" name="Rett linje 132">
          <a:extLst>
            <a:ext uri="{FF2B5EF4-FFF2-40B4-BE49-F238E27FC236}">
              <a16:creationId xmlns:a16="http://schemas.microsoft.com/office/drawing/2014/main" id="{225BB6F1-082E-AF41-B583-A55BFB051018}"/>
            </a:ext>
          </a:extLst>
        </xdr:cNvPr>
        <xdr:cNvCxnSpPr/>
      </xdr:nvCxnSpPr>
      <xdr:spPr>
        <a:xfrm>
          <a:off x="3211213" y="2664795"/>
          <a:ext cx="17378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62</xdr:row>
      <xdr:rowOff>111125</xdr:rowOff>
    </xdr:from>
    <xdr:to>
      <xdr:col>11</xdr:col>
      <xdr:colOff>0</xdr:colOff>
      <xdr:row>62</xdr:row>
      <xdr:rowOff>111428</xdr:rowOff>
    </xdr:to>
    <xdr:cxnSp macro="">
      <xdr:nvCxnSpPr>
        <xdr:cNvPr id="134" name="Rett linje 133">
          <a:extLst>
            <a:ext uri="{FF2B5EF4-FFF2-40B4-BE49-F238E27FC236}">
              <a16:creationId xmlns:a16="http://schemas.microsoft.com/office/drawing/2014/main" id="{FE57068E-9D0A-5B4E-BDCB-9997E07332CE}"/>
            </a:ext>
          </a:extLst>
        </xdr:cNvPr>
        <xdr:cNvCxnSpPr/>
      </xdr:nvCxnSpPr>
      <xdr:spPr>
        <a:xfrm flipV="1">
          <a:off x="4853492" y="2664493"/>
          <a:ext cx="173034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62</xdr:row>
      <xdr:rowOff>110287</xdr:rowOff>
    </xdr:from>
    <xdr:to>
      <xdr:col>9</xdr:col>
      <xdr:colOff>2140</xdr:colOff>
      <xdr:row>62</xdr:row>
      <xdr:rowOff>110287</xdr:rowOff>
    </xdr:to>
    <xdr:cxnSp macro="">
      <xdr:nvCxnSpPr>
        <xdr:cNvPr id="135" name="Rett linje 134">
          <a:extLst>
            <a:ext uri="{FF2B5EF4-FFF2-40B4-BE49-F238E27FC236}">
              <a16:creationId xmlns:a16="http://schemas.microsoft.com/office/drawing/2014/main" id="{0B262345-FFC1-5E48-84EB-832D531DD999}"/>
            </a:ext>
          </a:extLst>
        </xdr:cNvPr>
        <xdr:cNvCxnSpPr/>
      </xdr:nvCxnSpPr>
      <xdr:spPr>
        <a:xfrm>
          <a:off x="4012667" y="2663655"/>
          <a:ext cx="17378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62</xdr:row>
      <xdr:rowOff>111125</xdr:rowOff>
    </xdr:from>
    <xdr:to>
      <xdr:col>13</xdr:col>
      <xdr:colOff>3175</xdr:colOff>
      <xdr:row>62</xdr:row>
      <xdr:rowOff>111428</xdr:rowOff>
    </xdr:to>
    <xdr:cxnSp macro="">
      <xdr:nvCxnSpPr>
        <xdr:cNvPr id="136" name="Rett linje 135">
          <a:extLst>
            <a:ext uri="{FF2B5EF4-FFF2-40B4-BE49-F238E27FC236}">
              <a16:creationId xmlns:a16="http://schemas.microsoft.com/office/drawing/2014/main" id="{B2647F6D-89E4-CB46-88CF-D3285DA050C4}"/>
            </a:ext>
          </a:extLst>
        </xdr:cNvPr>
        <xdr:cNvCxnSpPr/>
      </xdr:nvCxnSpPr>
      <xdr:spPr>
        <a:xfrm flipV="1">
          <a:off x="5779088" y="2664493"/>
          <a:ext cx="173034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62</xdr:row>
      <xdr:rowOff>111125</xdr:rowOff>
    </xdr:from>
    <xdr:to>
      <xdr:col>15</xdr:col>
      <xdr:colOff>3175</xdr:colOff>
      <xdr:row>62</xdr:row>
      <xdr:rowOff>111428</xdr:rowOff>
    </xdr:to>
    <xdr:cxnSp macro="">
      <xdr:nvCxnSpPr>
        <xdr:cNvPr id="137" name="Rett linje 136">
          <a:extLst>
            <a:ext uri="{FF2B5EF4-FFF2-40B4-BE49-F238E27FC236}">
              <a16:creationId xmlns:a16="http://schemas.microsoft.com/office/drawing/2014/main" id="{6F836FBF-A60B-C846-A901-494AEACCB384}"/>
            </a:ext>
          </a:extLst>
        </xdr:cNvPr>
        <xdr:cNvCxnSpPr/>
      </xdr:nvCxnSpPr>
      <xdr:spPr>
        <a:xfrm flipV="1">
          <a:off x="6581193" y="2664493"/>
          <a:ext cx="17303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88</xdr:row>
      <xdr:rowOff>76502</xdr:rowOff>
    </xdr:from>
    <xdr:to>
      <xdr:col>7</xdr:col>
      <xdr:colOff>2791</xdr:colOff>
      <xdr:row>88</xdr:row>
      <xdr:rowOff>76502</xdr:rowOff>
    </xdr:to>
    <xdr:cxnSp macro="">
      <xdr:nvCxnSpPr>
        <xdr:cNvPr id="138" name="Rett linje 137">
          <a:extLst>
            <a:ext uri="{FF2B5EF4-FFF2-40B4-BE49-F238E27FC236}">
              <a16:creationId xmlns:a16="http://schemas.microsoft.com/office/drawing/2014/main" id="{370A08FB-F63E-A04E-846E-7492B4B6BB3B}"/>
            </a:ext>
          </a:extLst>
        </xdr:cNvPr>
        <xdr:cNvCxnSpPr/>
      </xdr:nvCxnSpPr>
      <xdr:spPr>
        <a:xfrm>
          <a:off x="3211213" y="5250081"/>
          <a:ext cx="17378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88</xdr:row>
      <xdr:rowOff>76200</xdr:rowOff>
    </xdr:from>
    <xdr:to>
      <xdr:col>11</xdr:col>
      <xdr:colOff>0</xdr:colOff>
      <xdr:row>88</xdr:row>
      <xdr:rowOff>76503</xdr:rowOff>
    </xdr:to>
    <xdr:cxnSp macro="">
      <xdr:nvCxnSpPr>
        <xdr:cNvPr id="139" name="Rett linje 138">
          <a:extLst>
            <a:ext uri="{FF2B5EF4-FFF2-40B4-BE49-F238E27FC236}">
              <a16:creationId xmlns:a16="http://schemas.microsoft.com/office/drawing/2014/main" id="{3AE89F66-6D21-CB42-8E3B-414B5E675634}"/>
            </a:ext>
          </a:extLst>
        </xdr:cNvPr>
        <xdr:cNvCxnSpPr/>
      </xdr:nvCxnSpPr>
      <xdr:spPr>
        <a:xfrm flipV="1">
          <a:off x="4853492" y="5249779"/>
          <a:ext cx="173034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88</xdr:row>
      <xdr:rowOff>75362</xdr:rowOff>
    </xdr:from>
    <xdr:to>
      <xdr:col>9</xdr:col>
      <xdr:colOff>2140</xdr:colOff>
      <xdr:row>88</xdr:row>
      <xdr:rowOff>75362</xdr:rowOff>
    </xdr:to>
    <xdr:cxnSp macro="">
      <xdr:nvCxnSpPr>
        <xdr:cNvPr id="140" name="Rett linje 139">
          <a:extLst>
            <a:ext uri="{FF2B5EF4-FFF2-40B4-BE49-F238E27FC236}">
              <a16:creationId xmlns:a16="http://schemas.microsoft.com/office/drawing/2014/main" id="{E2A18D92-8FDB-FF4F-B407-FE22BB3EADB9}"/>
            </a:ext>
          </a:extLst>
        </xdr:cNvPr>
        <xdr:cNvCxnSpPr/>
      </xdr:nvCxnSpPr>
      <xdr:spPr>
        <a:xfrm>
          <a:off x="4012667" y="5248941"/>
          <a:ext cx="17378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88</xdr:row>
      <xdr:rowOff>76200</xdr:rowOff>
    </xdr:from>
    <xdr:to>
      <xdr:col>13</xdr:col>
      <xdr:colOff>3175</xdr:colOff>
      <xdr:row>88</xdr:row>
      <xdr:rowOff>76503</xdr:rowOff>
    </xdr:to>
    <xdr:cxnSp macro="">
      <xdr:nvCxnSpPr>
        <xdr:cNvPr id="141" name="Rett linje 140">
          <a:extLst>
            <a:ext uri="{FF2B5EF4-FFF2-40B4-BE49-F238E27FC236}">
              <a16:creationId xmlns:a16="http://schemas.microsoft.com/office/drawing/2014/main" id="{9E26E669-4FDD-D645-906C-F51E30B0826A}"/>
            </a:ext>
          </a:extLst>
        </xdr:cNvPr>
        <xdr:cNvCxnSpPr/>
      </xdr:nvCxnSpPr>
      <xdr:spPr>
        <a:xfrm flipV="1">
          <a:off x="5779088" y="5249779"/>
          <a:ext cx="173034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88</xdr:row>
      <xdr:rowOff>85969</xdr:rowOff>
    </xdr:from>
    <xdr:to>
      <xdr:col>15</xdr:col>
      <xdr:colOff>3175</xdr:colOff>
      <xdr:row>88</xdr:row>
      <xdr:rowOff>86272</xdr:rowOff>
    </xdr:to>
    <xdr:cxnSp macro="">
      <xdr:nvCxnSpPr>
        <xdr:cNvPr id="142" name="Rett linje 141">
          <a:extLst>
            <a:ext uri="{FF2B5EF4-FFF2-40B4-BE49-F238E27FC236}">
              <a16:creationId xmlns:a16="http://schemas.microsoft.com/office/drawing/2014/main" id="{ED1499CD-8E2F-184A-B34B-FFE8A26C01CD}"/>
            </a:ext>
          </a:extLst>
        </xdr:cNvPr>
        <xdr:cNvCxnSpPr/>
      </xdr:nvCxnSpPr>
      <xdr:spPr>
        <a:xfrm flipV="1">
          <a:off x="6581193" y="5259548"/>
          <a:ext cx="17303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81</xdr:row>
      <xdr:rowOff>111427</xdr:rowOff>
    </xdr:from>
    <xdr:to>
      <xdr:col>7</xdr:col>
      <xdr:colOff>2791</xdr:colOff>
      <xdr:row>81</xdr:row>
      <xdr:rowOff>111427</xdr:rowOff>
    </xdr:to>
    <xdr:cxnSp macro="">
      <xdr:nvCxnSpPr>
        <xdr:cNvPr id="148" name="Rett linje 147">
          <a:extLst>
            <a:ext uri="{FF2B5EF4-FFF2-40B4-BE49-F238E27FC236}">
              <a16:creationId xmlns:a16="http://schemas.microsoft.com/office/drawing/2014/main" id="{4FFA08A5-02EB-944C-A09F-87AAA75690ED}"/>
            </a:ext>
          </a:extLst>
        </xdr:cNvPr>
        <xdr:cNvCxnSpPr/>
      </xdr:nvCxnSpPr>
      <xdr:spPr>
        <a:xfrm>
          <a:off x="3211213" y="2664795"/>
          <a:ext cx="17378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81</xdr:row>
      <xdr:rowOff>111125</xdr:rowOff>
    </xdr:from>
    <xdr:to>
      <xdr:col>11</xdr:col>
      <xdr:colOff>0</xdr:colOff>
      <xdr:row>81</xdr:row>
      <xdr:rowOff>111428</xdr:rowOff>
    </xdr:to>
    <xdr:cxnSp macro="">
      <xdr:nvCxnSpPr>
        <xdr:cNvPr id="149" name="Rett linje 148">
          <a:extLst>
            <a:ext uri="{FF2B5EF4-FFF2-40B4-BE49-F238E27FC236}">
              <a16:creationId xmlns:a16="http://schemas.microsoft.com/office/drawing/2014/main" id="{42F48415-9A80-F647-9738-0983F391F215}"/>
            </a:ext>
          </a:extLst>
        </xdr:cNvPr>
        <xdr:cNvCxnSpPr/>
      </xdr:nvCxnSpPr>
      <xdr:spPr>
        <a:xfrm flipV="1">
          <a:off x="4853492" y="2664493"/>
          <a:ext cx="173034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81</xdr:row>
      <xdr:rowOff>110287</xdr:rowOff>
    </xdr:from>
    <xdr:to>
      <xdr:col>9</xdr:col>
      <xdr:colOff>2140</xdr:colOff>
      <xdr:row>81</xdr:row>
      <xdr:rowOff>110287</xdr:rowOff>
    </xdr:to>
    <xdr:cxnSp macro="">
      <xdr:nvCxnSpPr>
        <xdr:cNvPr id="150" name="Rett linje 149">
          <a:extLst>
            <a:ext uri="{FF2B5EF4-FFF2-40B4-BE49-F238E27FC236}">
              <a16:creationId xmlns:a16="http://schemas.microsoft.com/office/drawing/2014/main" id="{F15D1AC9-FDCE-E943-B517-979FC8C6C11B}"/>
            </a:ext>
          </a:extLst>
        </xdr:cNvPr>
        <xdr:cNvCxnSpPr/>
      </xdr:nvCxnSpPr>
      <xdr:spPr>
        <a:xfrm>
          <a:off x="4012667" y="2663655"/>
          <a:ext cx="17378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81</xdr:row>
      <xdr:rowOff>111125</xdr:rowOff>
    </xdr:from>
    <xdr:to>
      <xdr:col>13</xdr:col>
      <xdr:colOff>3175</xdr:colOff>
      <xdr:row>81</xdr:row>
      <xdr:rowOff>111428</xdr:rowOff>
    </xdr:to>
    <xdr:cxnSp macro="">
      <xdr:nvCxnSpPr>
        <xdr:cNvPr id="151" name="Rett linje 150">
          <a:extLst>
            <a:ext uri="{FF2B5EF4-FFF2-40B4-BE49-F238E27FC236}">
              <a16:creationId xmlns:a16="http://schemas.microsoft.com/office/drawing/2014/main" id="{E0DA9C22-6C07-5445-B540-D429CE41A593}"/>
            </a:ext>
          </a:extLst>
        </xdr:cNvPr>
        <xdr:cNvCxnSpPr/>
      </xdr:nvCxnSpPr>
      <xdr:spPr>
        <a:xfrm flipV="1">
          <a:off x="5779088" y="2664493"/>
          <a:ext cx="173034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81</xdr:row>
      <xdr:rowOff>111125</xdr:rowOff>
    </xdr:from>
    <xdr:to>
      <xdr:col>15</xdr:col>
      <xdr:colOff>3175</xdr:colOff>
      <xdr:row>81</xdr:row>
      <xdr:rowOff>111428</xdr:rowOff>
    </xdr:to>
    <xdr:cxnSp macro="">
      <xdr:nvCxnSpPr>
        <xdr:cNvPr id="152" name="Rett linje 151">
          <a:extLst>
            <a:ext uri="{FF2B5EF4-FFF2-40B4-BE49-F238E27FC236}">
              <a16:creationId xmlns:a16="http://schemas.microsoft.com/office/drawing/2014/main" id="{8D088A3C-B552-E242-A1B9-AF5FD54A78CE}"/>
            </a:ext>
          </a:extLst>
        </xdr:cNvPr>
        <xdr:cNvCxnSpPr/>
      </xdr:nvCxnSpPr>
      <xdr:spPr>
        <a:xfrm flipV="1">
          <a:off x="6581193" y="2664493"/>
          <a:ext cx="17303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107</xdr:row>
      <xdr:rowOff>76502</xdr:rowOff>
    </xdr:from>
    <xdr:to>
      <xdr:col>7</xdr:col>
      <xdr:colOff>2791</xdr:colOff>
      <xdr:row>107</xdr:row>
      <xdr:rowOff>76502</xdr:rowOff>
    </xdr:to>
    <xdr:cxnSp macro="">
      <xdr:nvCxnSpPr>
        <xdr:cNvPr id="17" name="Rett linje 137">
          <a:extLst>
            <a:ext uri="{FF2B5EF4-FFF2-40B4-BE49-F238E27FC236}">
              <a16:creationId xmlns:a16="http://schemas.microsoft.com/office/drawing/2014/main" id="{A16930E9-8DEC-4896-99EE-DACAE6BD712F}"/>
            </a:ext>
          </a:extLst>
        </xdr:cNvPr>
        <xdr:cNvCxnSpPr/>
      </xdr:nvCxnSpPr>
      <xdr:spPr>
        <a:xfrm>
          <a:off x="2872662" y="17562918"/>
          <a:ext cx="158337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107</xdr:row>
      <xdr:rowOff>76200</xdr:rowOff>
    </xdr:from>
    <xdr:to>
      <xdr:col>11</xdr:col>
      <xdr:colOff>0</xdr:colOff>
      <xdr:row>107</xdr:row>
      <xdr:rowOff>76503</xdr:rowOff>
    </xdr:to>
    <xdr:cxnSp macro="">
      <xdr:nvCxnSpPr>
        <xdr:cNvPr id="18" name="Rett linje 138">
          <a:extLst>
            <a:ext uri="{FF2B5EF4-FFF2-40B4-BE49-F238E27FC236}">
              <a16:creationId xmlns:a16="http://schemas.microsoft.com/office/drawing/2014/main" id="{FBA136CB-2C35-4084-AB59-4AE225B7E428}"/>
            </a:ext>
          </a:extLst>
        </xdr:cNvPr>
        <xdr:cNvCxnSpPr/>
      </xdr:nvCxnSpPr>
      <xdr:spPr>
        <a:xfrm flipV="1">
          <a:off x="4345145" y="17562616"/>
          <a:ext cx="157582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107</xdr:row>
      <xdr:rowOff>75362</xdr:rowOff>
    </xdr:from>
    <xdr:to>
      <xdr:col>9</xdr:col>
      <xdr:colOff>2140</xdr:colOff>
      <xdr:row>107</xdr:row>
      <xdr:rowOff>75362</xdr:rowOff>
    </xdr:to>
    <xdr:cxnSp macro="">
      <xdr:nvCxnSpPr>
        <xdr:cNvPr id="19" name="Rett linje 139">
          <a:extLst>
            <a:ext uri="{FF2B5EF4-FFF2-40B4-BE49-F238E27FC236}">
              <a16:creationId xmlns:a16="http://schemas.microsoft.com/office/drawing/2014/main" id="{C949D3A7-DBBD-49E6-A7B6-1096993A4FA5}"/>
            </a:ext>
          </a:extLst>
        </xdr:cNvPr>
        <xdr:cNvCxnSpPr/>
      </xdr:nvCxnSpPr>
      <xdr:spPr>
        <a:xfrm>
          <a:off x="3584531" y="17561778"/>
          <a:ext cx="158336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107</xdr:row>
      <xdr:rowOff>76200</xdr:rowOff>
    </xdr:from>
    <xdr:to>
      <xdr:col>13</xdr:col>
      <xdr:colOff>3175</xdr:colOff>
      <xdr:row>107</xdr:row>
      <xdr:rowOff>76503</xdr:rowOff>
    </xdr:to>
    <xdr:cxnSp macro="">
      <xdr:nvCxnSpPr>
        <xdr:cNvPr id="20" name="Rett linje 140">
          <a:extLst>
            <a:ext uri="{FF2B5EF4-FFF2-40B4-BE49-F238E27FC236}">
              <a16:creationId xmlns:a16="http://schemas.microsoft.com/office/drawing/2014/main" id="{5B82A9A3-6835-4F27-B677-A934F84FE5EC}"/>
            </a:ext>
          </a:extLst>
        </xdr:cNvPr>
        <xdr:cNvCxnSpPr/>
      </xdr:nvCxnSpPr>
      <xdr:spPr>
        <a:xfrm flipV="1">
          <a:off x="5179592" y="17562616"/>
          <a:ext cx="157583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107</xdr:row>
      <xdr:rowOff>85969</xdr:rowOff>
    </xdr:from>
    <xdr:to>
      <xdr:col>15</xdr:col>
      <xdr:colOff>3175</xdr:colOff>
      <xdr:row>107</xdr:row>
      <xdr:rowOff>86272</xdr:rowOff>
    </xdr:to>
    <xdr:cxnSp macro="">
      <xdr:nvCxnSpPr>
        <xdr:cNvPr id="21" name="Rett linje 141">
          <a:extLst>
            <a:ext uri="{FF2B5EF4-FFF2-40B4-BE49-F238E27FC236}">
              <a16:creationId xmlns:a16="http://schemas.microsoft.com/office/drawing/2014/main" id="{6480218F-B239-40AF-9F39-4B403D6D2A51}"/>
            </a:ext>
          </a:extLst>
        </xdr:cNvPr>
        <xdr:cNvCxnSpPr/>
      </xdr:nvCxnSpPr>
      <xdr:spPr>
        <a:xfrm flipV="1">
          <a:off x="5892112" y="17572385"/>
          <a:ext cx="157582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100</xdr:row>
      <xdr:rowOff>111427</xdr:rowOff>
    </xdr:from>
    <xdr:to>
      <xdr:col>7</xdr:col>
      <xdr:colOff>2791</xdr:colOff>
      <xdr:row>100</xdr:row>
      <xdr:rowOff>111427</xdr:rowOff>
    </xdr:to>
    <xdr:cxnSp macro="">
      <xdr:nvCxnSpPr>
        <xdr:cNvPr id="22" name="Rett linje 147">
          <a:extLst>
            <a:ext uri="{FF2B5EF4-FFF2-40B4-BE49-F238E27FC236}">
              <a16:creationId xmlns:a16="http://schemas.microsoft.com/office/drawing/2014/main" id="{5E870760-BA2A-44CC-B408-FF84E2D43C03}"/>
            </a:ext>
          </a:extLst>
        </xdr:cNvPr>
        <xdr:cNvCxnSpPr/>
      </xdr:nvCxnSpPr>
      <xdr:spPr>
        <a:xfrm>
          <a:off x="2872662" y="16281661"/>
          <a:ext cx="158337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100</xdr:row>
      <xdr:rowOff>111125</xdr:rowOff>
    </xdr:from>
    <xdr:to>
      <xdr:col>11</xdr:col>
      <xdr:colOff>0</xdr:colOff>
      <xdr:row>100</xdr:row>
      <xdr:rowOff>111428</xdr:rowOff>
    </xdr:to>
    <xdr:cxnSp macro="">
      <xdr:nvCxnSpPr>
        <xdr:cNvPr id="23" name="Rett linje 148">
          <a:extLst>
            <a:ext uri="{FF2B5EF4-FFF2-40B4-BE49-F238E27FC236}">
              <a16:creationId xmlns:a16="http://schemas.microsoft.com/office/drawing/2014/main" id="{BAC04B72-4E95-46D1-9C0C-1E16921AA4A0}"/>
            </a:ext>
          </a:extLst>
        </xdr:cNvPr>
        <xdr:cNvCxnSpPr/>
      </xdr:nvCxnSpPr>
      <xdr:spPr>
        <a:xfrm flipV="1">
          <a:off x="4345145" y="16281359"/>
          <a:ext cx="157582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100</xdr:row>
      <xdr:rowOff>110287</xdr:rowOff>
    </xdr:from>
    <xdr:to>
      <xdr:col>9</xdr:col>
      <xdr:colOff>2140</xdr:colOff>
      <xdr:row>100</xdr:row>
      <xdr:rowOff>110287</xdr:rowOff>
    </xdr:to>
    <xdr:cxnSp macro="">
      <xdr:nvCxnSpPr>
        <xdr:cNvPr id="24" name="Rett linje 149">
          <a:extLst>
            <a:ext uri="{FF2B5EF4-FFF2-40B4-BE49-F238E27FC236}">
              <a16:creationId xmlns:a16="http://schemas.microsoft.com/office/drawing/2014/main" id="{15BCD05E-79D8-4252-B8F9-416F80FDA4A7}"/>
            </a:ext>
          </a:extLst>
        </xdr:cNvPr>
        <xdr:cNvCxnSpPr/>
      </xdr:nvCxnSpPr>
      <xdr:spPr>
        <a:xfrm>
          <a:off x="3584531" y="16280521"/>
          <a:ext cx="158336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100</xdr:row>
      <xdr:rowOff>111125</xdr:rowOff>
    </xdr:from>
    <xdr:to>
      <xdr:col>13</xdr:col>
      <xdr:colOff>3175</xdr:colOff>
      <xdr:row>100</xdr:row>
      <xdr:rowOff>111428</xdr:rowOff>
    </xdr:to>
    <xdr:cxnSp macro="">
      <xdr:nvCxnSpPr>
        <xdr:cNvPr id="25" name="Rett linje 150">
          <a:extLst>
            <a:ext uri="{FF2B5EF4-FFF2-40B4-BE49-F238E27FC236}">
              <a16:creationId xmlns:a16="http://schemas.microsoft.com/office/drawing/2014/main" id="{D9ACE3B9-E893-45F5-A44E-9F9B462126C4}"/>
            </a:ext>
          </a:extLst>
        </xdr:cNvPr>
        <xdr:cNvCxnSpPr/>
      </xdr:nvCxnSpPr>
      <xdr:spPr>
        <a:xfrm flipV="1">
          <a:off x="5179592" y="16281359"/>
          <a:ext cx="157583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100</xdr:row>
      <xdr:rowOff>111125</xdr:rowOff>
    </xdr:from>
    <xdr:to>
      <xdr:col>15</xdr:col>
      <xdr:colOff>3175</xdr:colOff>
      <xdr:row>100</xdr:row>
      <xdr:rowOff>111428</xdr:rowOff>
    </xdr:to>
    <xdr:cxnSp macro="">
      <xdr:nvCxnSpPr>
        <xdr:cNvPr id="26" name="Rett linje 151">
          <a:extLst>
            <a:ext uri="{FF2B5EF4-FFF2-40B4-BE49-F238E27FC236}">
              <a16:creationId xmlns:a16="http://schemas.microsoft.com/office/drawing/2014/main" id="{D4CA5AF3-13A7-4B49-B2FD-D0BBF18A543A}"/>
            </a:ext>
          </a:extLst>
        </xdr:cNvPr>
        <xdr:cNvCxnSpPr/>
      </xdr:nvCxnSpPr>
      <xdr:spPr>
        <a:xfrm flipV="1">
          <a:off x="5892112" y="16281359"/>
          <a:ext cx="157582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126</xdr:row>
      <xdr:rowOff>76502</xdr:rowOff>
    </xdr:from>
    <xdr:to>
      <xdr:col>7</xdr:col>
      <xdr:colOff>2791</xdr:colOff>
      <xdr:row>126</xdr:row>
      <xdr:rowOff>76502</xdr:rowOff>
    </xdr:to>
    <xdr:cxnSp macro="">
      <xdr:nvCxnSpPr>
        <xdr:cNvPr id="59" name="Rett linje 137">
          <a:extLst>
            <a:ext uri="{FF2B5EF4-FFF2-40B4-BE49-F238E27FC236}">
              <a16:creationId xmlns:a16="http://schemas.microsoft.com/office/drawing/2014/main" id="{7DD6A93A-74F1-6A49-856A-76AB95D20071}"/>
            </a:ext>
          </a:extLst>
        </xdr:cNvPr>
        <xdr:cNvCxnSpPr/>
      </xdr:nvCxnSpPr>
      <xdr:spPr>
        <a:xfrm>
          <a:off x="17676959" y="23783169"/>
          <a:ext cx="169332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126</xdr:row>
      <xdr:rowOff>76200</xdr:rowOff>
    </xdr:from>
    <xdr:to>
      <xdr:col>11</xdr:col>
      <xdr:colOff>0</xdr:colOff>
      <xdr:row>126</xdr:row>
      <xdr:rowOff>76503</xdr:rowOff>
    </xdr:to>
    <xdr:cxnSp macro="">
      <xdr:nvCxnSpPr>
        <xdr:cNvPr id="60" name="Rett linje 138">
          <a:extLst>
            <a:ext uri="{FF2B5EF4-FFF2-40B4-BE49-F238E27FC236}">
              <a16:creationId xmlns:a16="http://schemas.microsoft.com/office/drawing/2014/main" id="{996F7243-1072-3444-821C-A89886360EEA}"/>
            </a:ext>
          </a:extLst>
        </xdr:cNvPr>
        <xdr:cNvCxnSpPr/>
      </xdr:nvCxnSpPr>
      <xdr:spPr>
        <a:xfrm flipV="1">
          <a:off x="19304755" y="23782867"/>
          <a:ext cx="16857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126</xdr:row>
      <xdr:rowOff>75362</xdr:rowOff>
    </xdr:from>
    <xdr:to>
      <xdr:col>9</xdr:col>
      <xdr:colOff>2140</xdr:colOff>
      <xdr:row>126</xdr:row>
      <xdr:rowOff>75362</xdr:rowOff>
    </xdr:to>
    <xdr:cxnSp macro="">
      <xdr:nvCxnSpPr>
        <xdr:cNvPr id="61" name="Rett linje 139">
          <a:extLst>
            <a:ext uri="{FF2B5EF4-FFF2-40B4-BE49-F238E27FC236}">
              <a16:creationId xmlns:a16="http://schemas.microsoft.com/office/drawing/2014/main" id="{E2FD89B0-EE11-604A-818E-CF5B437DF5F4}"/>
            </a:ext>
          </a:extLst>
        </xdr:cNvPr>
        <xdr:cNvCxnSpPr/>
      </xdr:nvCxnSpPr>
      <xdr:spPr>
        <a:xfrm>
          <a:off x="18459474" y="23782029"/>
          <a:ext cx="169333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126</xdr:row>
      <xdr:rowOff>76200</xdr:rowOff>
    </xdr:from>
    <xdr:to>
      <xdr:col>13</xdr:col>
      <xdr:colOff>3175</xdr:colOff>
      <xdr:row>126</xdr:row>
      <xdr:rowOff>76503</xdr:rowOff>
    </xdr:to>
    <xdr:cxnSp macro="">
      <xdr:nvCxnSpPr>
        <xdr:cNvPr id="62" name="Rett linje 140">
          <a:extLst>
            <a:ext uri="{FF2B5EF4-FFF2-40B4-BE49-F238E27FC236}">
              <a16:creationId xmlns:a16="http://schemas.microsoft.com/office/drawing/2014/main" id="{E044654A-0D86-7342-A1F0-1E231408CE3E}"/>
            </a:ext>
          </a:extLst>
        </xdr:cNvPr>
        <xdr:cNvCxnSpPr/>
      </xdr:nvCxnSpPr>
      <xdr:spPr>
        <a:xfrm flipV="1">
          <a:off x="20218097" y="23782867"/>
          <a:ext cx="16857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126</xdr:row>
      <xdr:rowOff>85969</xdr:rowOff>
    </xdr:from>
    <xdr:to>
      <xdr:col>15</xdr:col>
      <xdr:colOff>3175</xdr:colOff>
      <xdr:row>126</xdr:row>
      <xdr:rowOff>86272</xdr:rowOff>
    </xdr:to>
    <xdr:cxnSp macro="">
      <xdr:nvCxnSpPr>
        <xdr:cNvPr id="63" name="Rett linje 141">
          <a:extLst>
            <a:ext uri="{FF2B5EF4-FFF2-40B4-BE49-F238E27FC236}">
              <a16:creationId xmlns:a16="http://schemas.microsoft.com/office/drawing/2014/main" id="{D552E938-4B30-9E4B-B523-BBFB97F63961}"/>
            </a:ext>
          </a:extLst>
        </xdr:cNvPr>
        <xdr:cNvCxnSpPr/>
      </xdr:nvCxnSpPr>
      <xdr:spPr>
        <a:xfrm flipV="1">
          <a:off x="21001263" y="23792636"/>
          <a:ext cx="168579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119</xdr:row>
      <xdr:rowOff>111427</xdr:rowOff>
    </xdr:from>
    <xdr:to>
      <xdr:col>7</xdr:col>
      <xdr:colOff>2791</xdr:colOff>
      <xdr:row>119</xdr:row>
      <xdr:rowOff>111427</xdr:rowOff>
    </xdr:to>
    <xdr:cxnSp macro="">
      <xdr:nvCxnSpPr>
        <xdr:cNvPr id="64" name="Rett linje 147">
          <a:extLst>
            <a:ext uri="{FF2B5EF4-FFF2-40B4-BE49-F238E27FC236}">
              <a16:creationId xmlns:a16="http://schemas.microsoft.com/office/drawing/2014/main" id="{A87FA8DA-33C2-E14C-8001-801B7A3F454D}"/>
            </a:ext>
          </a:extLst>
        </xdr:cNvPr>
        <xdr:cNvCxnSpPr/>
      </xdr:nvCxnSpPr>
      <xdr:spPr>
        <a:xfrm>
          <a:off x="17676959" y="22484594"/>
          <a:ext cx="169332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119</xdr:row>
      <xdr:rowOff>111125</xdr:rowOff>
    </xdr:from>
    <xdr:to>
      <xdr:col>11</xdr:col>
      <xdr:colOff>0</xdr:colOff>
      <xdr:row>119</xdr:row>
      <xdr:rowOff>111428</xdr:rowOff>
    </xdr:to>
    <xdr:cxnSp macro="">
      <xdr:nvCxnSpPr>
        <xdr:cNvPr id="65" name="Rett linje 148">
          <a:extLst>
            <a:ext uri="{FF2B5EF4-FFF2-40B4-BE49-F238E27FC236}">
              <a16:creationId xmlns:a16="http://schemas.microsoft.com/office/drawing/2014/main" id="{CB9B367D-29B4-FF41-A2CF-5F07BDEFC5C8}"/>
            </a:ext>
          </a:extLst>
        </xdr:cNvPr>
        <xdr:cNvCxnSpPr/>
      </xdr:nvCxnSpPr>
      <xdr:spPr>
        <a:xfrm flipV="1">
          <a:off x="19304755" y="22484292"/>
          <a:ext cx="16857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119</xdr:row>
      <xdr:rowOff>110287</xdr:rowOff>
    </xdr:from>
    <xdr:to>
      <xdr:col>9</xdr:col>
      <xdr:colOff>2140</xdr:colOff>
      <xdr:row>119</xdr:row>
      <xdr:rowOff>110287</xdr:rowOff>
    </xdr:to>
    <xdr:cxnSp macro="">
      <xdr:nvCxnSpPr>
        <xdr:cNvPr id="66" name="Rett linje 149">
          <a:extLst>
            <a:ext uri="{FF2B5EF4-FFF2-40B4-BE49-F238E27FC236}">
              <a16:creationId xmlns:a16="http://schemas.microsoft.com/office/drawing/2014/main" id="{76D6F68A-CA86-994D-936F-D635BD63EA20}"/>
            </a:ext>
          </a:extLst>
        </xdr:cNvPr>
        <xdr:cNvCxnSpPr/>
      </xdr:nvCxnSpPr>
      <xdr:spPr>
        <a:xfrm>
          <a:off x="18459474" y="22483454"/>
          <a:ext cx="169333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119</xdr:row>
      <xdr:rowOff>111125</xdr:rowOff>
    </xdr:from>
    <xdr:to>
      <xdr:col>13</xdr:col>
      <xdr:colOff>3175</xdr:colOff>
      <xdr:row>119</xdr:row>
      <xdr:rowOff>111428</xdr:rowOff>
    </xdr:to>
    <xdr:cxnSp macro="">
      <xdr:nvCxnSpPr>
        <xdr:cNvPr id="67" name="Rett linje 150">
          <a:extLst>
            <a:ext uri="{FF2B5EF4-FFF2-40B4-BE49-F238E27FC236}">
              <a16:creationId xmlns:a16="http://schemas.microsoft.com/office/drawing/2014/main" id="{1BE94485-539A-A944-A2B6-C0133DF1FD25}"/>
            </a:ext>
          </a:extLst>
        </xdr:cNvPr>
        <xdr:cNvCxnSpPr/>
      </xdr:nvCxnSpPr>
      <xdr:spPr>
        <a:xfrm flipV="1">
          <a:off x="20218097" y="22484292"/>
          <a:ext cx="16857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119</xdr:row>
      <xdr:rowOff>111125</xdr:rowOff>
    </xdr:from>
    <xdr:to>
      <xdr:col>15</xdr:col>
      <xdr:colOff>3175</xdr:colOff>
      <xdr:row>119</xdr:row>
      <xdr:rowOff>111428</xdr:rowOff>
    </xdr:to>
    <xdr:cxnSp macro="">
      <xdr:nvCxnSpPr>
        <xdr:cNvPr id="68" name="Rett linje 151">
          <a:extLst>
            <a:ext uri="{FF2B5EF4-FFF2-40B4-BE49-F238E27FC236}">
              <a16:creationId xmlns:a16="http://schemas.microsoft.com/office/drawing/2014/main" id="{265A037F-B527-574E-9218-6B2BB021CA57}"/>
            </a:ext>
          </a:extLst>
        </xdr:cNvPr>
        <xdr:cNvCxnSpPr/>
      </xdr:nvCxnSpPr>
      <xdr:spPr>
        <a:xfrm flipV="1">
          <a:off x="21001263" y="22484292"/>
          <a:ext cx="168579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145</xdr:row>
      <xdr:rowOff>76502</xdr:rowOff>
    </xdr:from>
    <xdr:to>
      <xdr:col>7</xdr:col>
      <xdr:colOff>2791</xdr:colOff>
      <xdr:row>145</xdr:row>
      <xdr:rowOff>76502</xdr:rowOff>
    </xdr:to>
    <xdr:cxnSp macro="">
      <xdr:nvCxnSpPr>
        <xdr:cNvPr id="71" name="Rett linje 137">
          <a:extLst>
            <a:ext uri="{FF2B5EF4-FFF2-40B4-BE49-F238E27FC236}">
              <a16:creationId xmlns:a16="http://schemas.microsoft.com/office/drawing/2014/main" id="{2DA4FC36-832A-A84A-8B03-5E25053C0631}"/>
            </a:ext>
          </a:extLst>
        </xdr:cNvPr>
        <xdr:cNvCxnSpPr/>
      </xdr:nvCxnSpPr>
      <xdr:spPr>
        <a:xfrm>
          <a:off x="17676959" y="28143502"/>
          <a:ext cx="169332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145</xdr:row>
      <xdr:rowOff>76200</xdr:rowOff>
    </xdr:from>
    <xdr:to>
      <xdr:col>11</xdr:col>
      <xdr:colOff>0</xdr:colOff>
      <xdr:row>145</xdr:row>
      <xdr:rowOff>76503</xdr:rowOff>
    </xdr:to>
    <xdr:cxnSp macro="">
      <xdr:nvCxnSpPr>
        <xdr:cNvPr id="72" name="Rett linje 138">
          <a:extLst>
            <a:ext uri="{FF2B5EF4-FFF2-40B4-BE49-F238E27FC236}">
              <a16:creationId xmlns:a16="http://schemas.microsoft.com/office/drawing/2014/main" id="{6B4DC9DB-B63C-724E-873A-AB256F0D89FD}"/>
            </a:ext>
          </a:extLst>
        </xdr:cNvPr>
        <xdr:cNvCxnSpPr/>
      </xdr:nvCxnSpPr>
      <xdr:spPr>
        <a:xfrm flipV="1">
          <a:off x="19304755" y="28143200"/>
          <a:ext cx="16857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145</xdr:row>
      <xdr:rowOff>75362</xdr:rowOff>
    </xdr:from>
    <xdr:to>
      <xdr:col>9</xdr:col>
      <xdr:colOff>2140</xdr:colOff>
      <xdr:row>145</xdr:row>
      <xdr:rowOff>75362</xdr:rowOff>
    </xdr:to>
    <xdr:cxnSp macro="">
      <xdr:nvCxnSpPr>
        <xdr:cNvPr id="73" name="Rett linje 139">
          <a:extLst>
            <a:ext uri="{FF2B5EF4-FFF2-40B4-BE49-F238E27FC236}">
              <a16:creationId xmlns:a16="http://schemas.microsoft.com/office/drawing/2014/main" id="{A342563D-C8F5-7B47-8F62-67ECCFFD68C0}"/>
            </a:ext>
          </a:extLst>
        </xdr:cNvPr>
        <xdr:cNvCxnSpPr/>
      </xdr:nvCxnSpPr>
      <xdr:spPr>
        <a:xfrm>
          <a:off x="18459474" y="28142362"/>
          <a:ext cx="169333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145</xdr:row>
      <xdr:rowOff>76200</xdr:rowOff>
    </xdr:from>
    <xdr:to>
      <xdr:col>13</xdr:col>
      <xdr:colOff>3175</xdr:colOff>
      <xdr:row>145</xdr:row>
      <xdr:rowOff>76503</xdr:rowOff>
    </xdr:to>
    <xdr:cxnSp macro="">
      <xdr:nvCxnSpPr>
        <xdr:cNvPr id="74" name="Rett linje 140">
          <a:extLst>
            <a:ext uri="{FF2B5EF4-FFF2-40B4-BE49-F238E27FC236}">
              <a16:creationId xmlns:a16="http://schemas.microsoft.com/office/drawing/2014/main" id="{878325A2-3A58-DB44-B0EC-E8AD0B4295FB}"/>
            </a:ext>
          </a:extLst>
        </xdr:cNvPr>
        <xdr:cNvCxnSpPr/>
      </xdr:nvCxnSpPr>
      <xdr:spPr>
        <a:xfrm flipV="1">
          <a:off x="20218097" y="28143200"/>
          <a:ext cx="16857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145</xdr:row>
      <xdr:rowOff>85969</xdr:rowOff>
    </xdr:from>
    <xdr:to>
      <xdr:col>15</xdr:col>
      <xdr:colOff>3175</xdr:colOff>
      <xdr:row>145</xdr:row>
      <xdr:rowOff>86272</xdr:rowOff>
    </xdr:to>
    <xdr:cxnSp macro="">
      <xdr:nvCxnSpPr>
        <xdr:cNvPr id="75" name="Rett linje 141">
          <a:extLst>
            <a:ext uri="{FF2B5EF4-FFF2-40B4-BE49-F238E27FC236}">
              <a16:creationId xmlns:a16="http://schemas.microsoft.com/office/drawing/2014/main" id="{8A4F7F61-4685-C142-B1F2-84B54C6EFFD9}"/>
            </a:ext>
          </a:extLst>
        </xdr:cNvPr>
        <xdr:cNvCxnSpPr/>
      </xdr:nvCxnSpPr>
      <xdr:spPr>
        <a:xfrm flipV="1">
          <a:off x="21001263" y="28152969"/>
          <a:ext cx="168579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138</xdr:row>
      <xdr:rowOff>111427</xdr:rowOff>
    </xdr:from>
    <xdr:to>
      <xdr:col>7</xdr:col>
      <xdr:colOff>2791</xdr:colOff>
      <xdr:row>138</xdr:row>
      <xdr:rowOff>111427</xdr:rowOff>
    </xdr:to>
    <xdr:cxnSp macro="">
      <xdr:nvCxnSpPr>
        <xdr:cNvPr id="76" name="Rett linje 147">
          <a:extLst>
            <a:ext uri="{FF2B5EF4-FFF2-40B4-BE49-F238E27FC236}">
              <a16:creationId xmlns:a16="http://schemas.microsoft.com/office/drawing/2014/main" id="{64B24D85-4895-4C44-B0FB-17FA82F9A2D9}"/>
            </a:ext>
          </a:extLst>
        </xdr:cNvPr>
        <xdr:cNvCxnSpPr/>
      </xdr:nvCxnSpPr>
      <xdr:spPr>
        <a:xfrm>
          <a:off x="17676959" y="26844927"/>
          <a:ext cx="169332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138</xdr:row>
      <xdr:rowOff>111125</xdr:rowOff>
    </xdr:from>
    <xdr:to>
      <xdr:col>11</xdr:col>
      <xdr:colOff>0</xdr:colOff>
      <xdr:row>138</xdr:row>
      <xdr:rowOff>111428</xdr:rowOff>
    </xdr:to>
    <xdr:cxnSp macro="">
      <xdr:nvCxnSpPr>
        <xdr:cNvPr id="77" name="Rett linje 148">
          <a:extLst>
            <a:ext uri="{FF2B5EF4-FFF2-40B4-BE49-F238E27FC236}">
              <a16:creationId xmlns:a16="http://schemas.microsoft.com/office/drawing/2014/main" id="{F4F78E72-E0B6-C14B-AAA0-1BF2BEB9F20D}"/>
            </a:ext>
          </a:extLst>
        </xdr:cNvPr>
        <xdr:cNvCxnSpPr/>
      </xdr:nvCxnSpPr>
      <xdr:spPr>
        <a:xfrm flipV="1">
          <a:off x="19304755" y="26844625"/>
          <a:ext cx="16857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138</xdr:row>
      <xdr:rowOff>110287</xdr:rowOff>
    </xdr:from>
    <xdr:to>
      <xdr:col>9</xdr:col>
      <xdr:colOff>2140</xdr:colOff>
      <xdr:row>138</xdr:row>
      <xdr:rowOff>110287</xdr:rowOff>
    </xdr:to>
    <xdr:cxnSp macro="">
      <xdr:nvCxnSpPr>
        <xdr:cNvPr id="78" name="Rett linje 149">
          <a:extLst>
            <a:ext uri="{FF2B5EF4-FFF2-40B4-BE49-F238E27FC236}">
              <a16:creationId xmlns:a16="http://schemas.microsoft.com/office/drawing/2014/main" id="{FD5DDEE7-A74D-9446-955D-F42B2DF80635}"/>
            </a:ext>
          </a:extLst>
        </xdr:cNvPr>
        <xdr:cNvCxnSpPr/>
      </xdr:nvCxnSpPr>
      <xdr:spPr>
        <a:xfrm>
          <a:off x="18459474" y="26843787"/>
          <a:ext cx="169333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138</xdr:row>
      <xdr:rowOff>111125</xdr:rowOff>
    </xdr:from>
    <xdr:to>
      <xdr:col>13</xdr:col>
      <xdr:colOff>3175</xdr:colOff>
      <xdr:row>138</xdr:row>
      <xdr:rowOff>111428</xdr:rowOff>
    </xdr:to>
    <xdr:cxnSp macro="">
      <xdr:nvCxnSpPr>
        <xdr:cNvPr id="79" name="Rett linje 150">
          <a:extLst>
            <a:ext uri="{FF2B5EF4-FFF2-40B4-BE49-F238E27FC236}">
              <a16:creationId xmlns:a16="http://schemas.microsoft.com/office/drawing/2014/main" id="{AD683A02-1D89-7345-B6B6-ABCEF66FA0F3}"/>
            </a:ext>
          </a:extLst>
        </xdr:cNvPr>
        <xdr:cNvCxnSpPr/>
      </xdr:nvCxnSpPr>
      <xdr:spPr>
        <a:xfrm flipV="1">
          <a:off x="20218097" y="26844625"/>
          <a:ext cx="16857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138</xdr:row>
      <xdr:rowOff>111125</xdr:rowOff>
    </xdr:from>
    <xdr:to>
      <xdr:col>15</xdr:col>
      <xdr:colOff>3175</xdr:colOff>
      <xdr:row>138</xdr:row>
      <xdr:rowOff>111428</xdr:rowOff>
    </xdr:to>
    <xdr:cxnSp macro="">
      <xdr:nvCxnSpPr>
        <xdr:cNvPr id="80" name="Rett linje 151">
          <a:extLst>
            <a:ext uri="{FF2B5EF4-FFF2-40B4-BE49-F238E27FC236}">
              <a16:creationId xmlns:a16="http://schemas.microsoft.com/office/drawing/2014/main" id="{1D126FB4-853B-EC4C-A1E4-3B6171FFDE58}"/>
            </a:ext>
          </a:extLst>
        </xdr:cNvPr>
        <xdr:cNvCxnSpPr/>
      </xdr:nvCxnSpPr>
      <xdr:spPr>
        <a:xfrm flipV="1">
          <a:off x="21001263" y="26844625"/>
          <a:ext cx="168579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43</xdr:row>
      <xdr:rowOff>111427</xdr:rowOff>
    </xdr:from>
    <xdr:to>
      <xdr:col>7</xdr:col>
      <xdr:colOff>2791</xdr:colOff>
      <xdr:row>43</xdr:row>
      <xdr:rowOff>111427</xdr:rowOff>
    </xdr:to>
    <xdr:cxnSp macro="">
      <xdr:nvCxnSpPr>
        <xdr:cNvPr id="46" name="Rett linje 147">
          <a:extLst>
            <a:ext uri="{FF2B5EF4-FFF2-40B4-BE49-F238E27FC236}">
              <a16:creationId xmlns:a16="http://schemas.microsoft.com/office/drawing/2014/main" id="{B459FEE0-881D-41C1-B0DD-725D840C792F}"/>
            </a:ext>
          </a:extLst>
        </xdr:cNvPr>
        <xdr:cNvCxnSpPr/>
      </xdr:nvCxnSpPr>
      <xdr:spPr>
        <a:xfrm>
          <a:off x="12194792" y="27386545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43</xdr:row>
      <xdr:rowOff>111125</xdr:rowOff>
    </xdr:from>
    <xdr:to>
      <xdr:col>11</xdr:col>
      <xdr:colOff>0</xdr:colOff>
      <xdr:row>43</xdr:row>
      <xdr:rowOff>111428</xdr:rowOff>
    </xdr:to>
    <xdr:cxnSp macro="">
      <xdr:nvCxnSpPr>
        <xdr:cNvPr id="47" name="Rett linje 148">
          <a:extLst>
            <a:ext uri="{FF2B5EF4-FFF2-40B4-BE49-F238E27FC236}">
              <a16:creationId xmlns:a16="http://schemas.microsoft.com/office/drawing/2014/main" id="{B64EDBCF-D167-4ACB-87C1-78966DC2802A}"/>
            </a:ext>
          </a:extLst>
        </xdr:cNvPr>
        <xdr:cNvCxnSpPr/>
      </xdr:nvCxnSpPr>
      <xdr:spPr>
        <a:xfrm flipV="1">
          <a:off x="13638314" y="27386243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43</xdr:row>
      <xdr:rowOff>110287</xdr:rowOff>
    </xdr:from>
    <xdr:to>
      <xdr:col>9</xdr:col>
      <xdr:colOff>2140</xdr:colOff>
      <xdr:row>43</xdr:row>
      <xdr:rowOff>110287</xdr:rowOff>
    </xdr:to>
    <xdr:cxnSp macro="">
      <xdr:nvCxnSpPr>
        <xdr:cNvPr id="48" name="Rett linje 149">
          <a:extLst>
            <a:ext uri="{FF2B5EF4-FFF2-40B4-BE49-F238E27FC236}">
              <a16:creationId xmlns:a16="http://schemas.microsoft.com/office/drawing/2014/main" id="{3E0698F5-EA50-4297-978E-72AD485B9534}"/>
            </a:ext>
          </a:extLst>
        </xdr:cNvPr>
        <xdr:cNvCxnSpPr/>
      </xdr:nvCxnSpPr>
      <xdr:spPr>
        <a:xfrm>
          <a:off x="12888906" y="27385405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43</xdr:row>
      <xdr:rowOff>111125</xdr:rowOff>
    </xdr:from>
    <xdr:to>
      <xdr:col>13</xdr:col>
      <xdr:colOff>3175</xdr:colOff>
      <xdr:row>43</xdr:row>
      <xdr:rowOff>111428</xdr:rowOff>
    </xdr:to>
    <xdr:cxnSp macro="">
      <xdr:nvCxnSpPr>
        <xdr:cNvPr id="49" name="Rett linje 150">
          <a:extLst>
            <a:ext uri="{FF2B5EF4-FFF2-40B4-BE49-F238E27FC236}">
              <a16:creationId xmlns:a16="http://schemas.microsoft.com/office/drawing/2014/main" id="{514C0834-93D0-4511-8978-9D1CC0836BB4}"/>
            </a:ext>
          </a:extLst>
        </xdr:cNvPr>
        <xdr:cNvCxnSpPr/>
      </xdr:nvCxnSpPr>
      <xdr:spPr>
        <a:xfrm flipV="1">
          <a:off x="14459518" y="27386243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42</xdr:row>
      <xdr:rowOff>111125</xdr:rowOff>
    </xdr:from>
    <xdr:to>
      <xdr:col>15</xdr:col>
      <xdr:colOff>3175</xdr:colOff>
      <xdr:row>42</xdr:row>
      <xdr:rowOff>111428</xdr:rowOff>
    </xdr:to>
    <xdr:cxnSp macro="">
      <xdr:nvCxnSpPr>
        <xdr:cNvPr id="50" name="Rett linje 151">
          <a:extLst>
            <a:ext uri="{FF2B5EF4-FFF2-40B4-BE49-F238E27FC236}">
              <a16:creationId xmlns:a16="http://schemas.microsoft.com/office/drawing/2014/main" id="{2316D78F-4482-49FF-8E6C-A1DD38E3F915}"/>
            </a:ext>
          </a:extLst>
        </xdr:cNvPr>
        <xdr:cNvCxnSpPr/>
      </xdr:nvCxnSpPr>
      <xdr:spPr>
        <a:xfrm flipV="1">
          <a:off x="15154283" y="27229360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167</xdr:row>
      <xdr:rowOff>76502</xdr:rowOff>
    </xdr:from>
    <xdr:to>
      <xdr:col>7</xdr:col>
      <xdr:colOff>2791</xdr:colOff>
      <xdr:row>167</xdr:row>
      <xdr:rowOff>76502</xdr:rowOff>
    </xdr:to>
    <xdr:cxnSp macro="">
      <xdr:nvCxnSpPr>
        <xdr:cNvPr id="90" name="Rett linje 137">
          <a:extLst>
            <a:ext uri="{FF2B5EF4-FFF2-40B4-BE49-F238E27FC236}">
              <a16:creationId xmlns:a16="http://schemas.microsoft.com/office/drawing/2014/main" id="{95FED2C8-6CED-4639-A682-DE100477A1AF}"/>
            </a:ext>
          </a:extLst>
        </xdr:cNvPr>
        <xdr:cNvCxnSpPr/>
      </xdr:nvCxnSpPr>
      <xdr:spPr>
        <a:xfrm>
          <a:off x="12194792" y="24707031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167</xdr:row>
      <xdr:rowOff>76200</xdr:rowOff>
    </xdr:from>
    <xdr:to>
      <xdr:col>11</xdr:col>
      <xdr:colOff>0</xdr:colOff>
      <xdr:row>167</xdr:row>
      <xdr:rowOff>76503</xdr:rowOff>
    </xdr:to>
    <xdr:cxnSp macro="">
      <xdr:nvCxnSpPr>
        <xdr:cNvPr id="91" name="Rett linje 138">
          <a:extLst>
            <a:ext uri="{FF2B5EF4-FFF2-40B4-BE49-F238E27FC236}">
              <a16:creationId xmlns:a16="http://schemas.microsoft.com/office/drawing/2014/main" id="{0D0AA843-95D4-42AF-A592-57AB0FED036C}"/>
            </a:ext>
          </a:extLst>
        </xdr:cNvPr>
        <xdr:cNvCxnSpPr/>
      </xdr:nvCxnSpPr>
      <xdr:spPr>
        <a:xfrm flipV="1">
          <a:off x="13638314" y="24706729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167</xdr:row>
      <xdr:rowOff>75362</xdr:rowOff>
    </xdr:from>
    <xdr:to>
      <xdr:col>9</xdr:col>
      <xdr:colOff>2140</xdr:colOff>
      <xdr:row>167</xdr:row>
      <xdr:rowOff>75362</xdr:rowOff>
    </xdr:to>
    <xdr:cxnSp macro="">
      <xdr:nvCxnSpPr>
        <xdr:cNvPr id="92" name="Rett linje 139">
          <a:extLst>
            <a:ext uri="{FF2B5EF4-FFF2-40B4-BE49-F238E27FC236}">
              <a16:creationId xmlns:a16="http://schemas.microsoft.com/office/drawing/2014/main" id="{6EA25796-2B0F-4E74-8045-BC6659A3D59C}"/>
            </a:ext>
          </a:extLst>
        </xdr:cNvPr>
        <xdr:cNvCxnSpPr/>
      </xdr:nvCxnSpPr>
      <xdr:spPr>
        <a:xfrm>
          <a:off x="12888906" y="24705891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167</xdr:row>
      <xdr:rowOff>76200</xdr:rowOff>
    </xdr:from>
    <xdr:to>
      <xdr:col>13</xdr:col>
      <xdr:colOff>3175</xdr:colOff>
      <xdr:row>167</xdr:row>
      <xdr:rowOff>76503</xdr:rowOff>
    </xdr:to>
    <xdr:cxnSp macro="">
      <xdr:nvCxnSpPr>
        <xdr:cNvPr id="93" name="Rett linje 140">
          <a:extLst>
            <a:ext uri="{FF2B5EF4-FFF2-40B4-BE49-F238E27FC236}">
              <a16:creationId xmlns:a16="http://schemas.microsoft.com/office/drawing/2014/main" id="{9EE60542-BD0F-4F6E-8A43-A38575E65FD8}"/>
            </a:ext>
          </a:extLst>
        </xdr:cNvPr>
        <xdr:cNvCxnSpPr/>
      </xdr:nvCxnSpPr>
      <xdr:spPr>
        <a:xfrm flipV="1">
          <a:off x="14459518" y="24706729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167</xdr:row>
      <xdr:rowOff>85969</xdr:rowOff>
    </xdr:from>
    <xdr:to>
      <xdr:col>15</xdr:col>
      <xdr:colOff>3175</xdr:colOff>
      <xdr:row>167</xdr:row>
      <xdr:rowOff>86272</xdr:rowOff>
    </xdr:to>
    <xdr:cxnSp macro="">
      <xdr:nvCxnSpPr>
        <xdr:cNvPr id="94" name="Rett linje 141">
          <a:extLst>
            <a:ext uri="{FF2B5EF4-FFF2-40B4-BE49-F238E27FC236}">
              <a16:creationId xmlns:a16="http://schemas.microsoft.com/office/drawing/2014/main" id="{CD573F34-91D5-461C-8A2B-89FB0DEE561B}"/>
            </a:ext>
          </a:extLst>
        </xdr:cNvPr>
        <xdr:cNvCxnSpPr/>
      </xdr:nvCxnSpPr>
      <xdr:spPr>
        <a:xfrm flipV="1">
          <a:off x="15154283" y="24716498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160</xdr:row>
      <xdr:rowOff>111427</xdr:rowOff>
    </xdr:from>
    <xdr:to>
      <xdr:col>7</xdr:col>
      <xdr:colOff>2791</xdr:colOff>
      <xdr:row>160</xdr:row>
      <xdr:rowOff>111427</xdr:rowOff>
    </xdr:to>
    <xdr:cxnSp macro="">
      <xdr:nvCxnSpPr>
        <xdr:cNvPr id="95" name="Rett linje 147">
          <a:extLst>
            <a:ext uri="{FF2B5EF4-FFF2-40B4-BE49-F238E27FC236}">
              <a16:creationId xmlns:a16="http://schemas.microsoft.com/office/drawing/2014/main" id="{057D5356-E978-40CF-B14E-792F54F985D5}"/>
            </a:ext>
          </a:extLst>
        </xdr:cNvPr>
        <xdr:cNvCxnSpPr/>
      </xdr:nvCxnSpPr>
      <xdr:spPr>
        <a:xfrm>
          <a:off x="12194792" y="23576545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160</xdr:row>
      <xdr:rowOff>111125</xdr:rowOff>
    </xdr:from>
    <xdr:to>
      <xdr:col>11</xdr:col>
      <xdr:colOff>0</xdr:colOff>
      <xdr:row>160</xdr:row>
      <xdr:rowOff>111428</xdr:rowOff>
    </xdr:to>
    <xdr:cxnSp macro="">
      <xdr:nvCxnSpPr>
        <xdr:cNvPr id="96" name="Rett linje 148">
          <a:extLst>
            <a:ext uri="{FF2B5EF4-FFF2-40B4-BE49-F238E27FC236}">
              <a16:creationId xmlns:a16="http://schemas.microsoft.com/office/drawing/2014/main" id="{5D856F59-D43D-4F83-A5BA-CB7471D83815}"/>
            </a:ext>
          </a:extLst>
        </xdr:cNvPr>
        <xdr:cNvCxnSpPr/>
      </xdr:nvCxnSpPr>
      <xdr:spPr>
        <a:xfrm flipV="1">
          <a:off x="13638314" y="23576243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160</xdr:row>
      <xdr:rowOff>110287</xdr:rowOff>
    </xdr:from>
    <xdr:to>
      <xdr:col>9</xdr:col>
      <xdr:colOff>2140</xdr:colOff>
      <xdr:row>160</xdr:row>
      <xdr:rowOff>110287</xdr:rowOff>
    </xdr:to>
    <xdr:cxnSp macro="">
      <xdr:nvCxnSpPr>
        <xdr:cNvPr id="97" name="Rett linje 149">
          <a:extLst>
            <a:ext uri="{FF2B5EF4-FFF2-40B4-BE49-F238E27FC236}">
              <a16:creationId xmlns:a16="http://schemas.microsoft.com/office/drawing/2014/main" id="{46B178BB-ADCC-4353-9FF2-00DA2B2D760A}"/>
            </a:ext>
          </a:extLst>
        </xdr:cNvPr>
        <xdr:cNvCxnSpPr/>
      </xdr:nvCxnSpPr>
      <xdr:spPr>
        <a:xfrm>
          <a:off x="12888906" y="23575405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160</xdr:row>
      <xdr:rowOff>111125</xdr:rowOff>
    </xdr:from>
    <xdr:to>
      <xdr:col>13</xdr:col>
      <xdr:colOff>3175</xdr:colOff>
      <xdr:row>160</xdr:row>
      <xdr:rowOff>111428</xdr:rowOff>
    </xdr:to>
    <xdr:cxnSp macro="">
      <xdr:nvCxnSpPr>
        <xdr:cNvPr id="98" name="Rett linje 150">
          <a:extLst>
            <a:ext uri="{FF2B5EF4-FFF2-40B4-BE49-F238E27FC236}">
              <a16:creationId xmlns:a16="http://schemas.microsoft.com/office/drawing/2014/main" id="{393E173F-6D4F-49B2-A426-58C56A84DF6A}"/>
            </a:ext>
          </a:extLst>
        </xdr:cNvPr>
        <xdr:cNvCxnSpPr/>
      </xdr:nvCxnSpPr>
      <xdr:spPr>
        <a:xfrm flipV="1">
          <a:off x="14459518" y="23576243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160</xdr:row>
      <xdr:rowOff>111125</xdr:rowOff>
    </xdr:from>
    <xdr:to>
      <xdr:col>15</xdr:col>
      <xdr:colOff>3175</xdr:colOff>
      <xdr:row>160</xdr:row>
      <xdr:rowOff>111428</xdr:rowOff>
    </xdr:to>
    <xdr:cxnSp macro="">
      <xdr:nvCxnSpPr>
        <xdr:cNvPr id="99" name="Rett linje 151">
          <a:extLst>
            <a:ext uri="{FF2B5EF4-FFF2-40B4-BE49-F238E27FC236}">
              <a16:creationId xmlns:a16="http://schemas.microsoft.com/office/drawing/2014/main" id="{B25258AB-F5F0-436D-822F-1EBFC28C399C}"/>
            </a:ext>
          </a:extLst>
        </xdr:cNvPr>
        <xdr:cNvCxnSpPr/>
      </xdr:nvCxnSpPr>
      <xdr:spPr>
        <a:xfrm flipV="1">
          <a:off x="15154283" y="23576243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189</xdr:row>
      <xdr:rowOff>76502</xdr:rowOff>
    </xdr:from>
    <xdr:to>
      <xdr:col>7</xdr:col>
      <xdr:colOff>2791</xdr:colOff>
      <xdr:row>189</xdr:row>
      <xdr:rowOff>76502</xdr:rowOff>
    </xdr:to>
    <xdr:cxnSp macro="">
      <xdr:nvCxnSpPr>
        <xdr:cNvPr id="103" name="Rett linje 137">
          <a:extLst>
            <a:ext uri="{FF2B5EF4-FFF2-40B4-BE49-F238E27FC236}">
              <a16:creationId xmlns:a16="http://schemas.microsoft.com/office/drawing/2014/main" id="{F9466BDD-4E6C-4229-AE44-72A14EC4DE25}"/>
            </a:ext>
          </a:extLst>
        </xdr:cNvPr>
        <xdr:cNvCxnSpPr/>
      </xdr:nvCxnSpPr>
      <xdr:spPr>
        <a:xfrm>
          <a:off x="12194792" y="28661027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189</xdr:row>
      <xdr:rowOff>76200</xdr:rowOff>
    </xdr:from>
    <xdr:to>
      <xdr:col>11</xdr:col>
      <xdr:colOff>0</xdr:colOff>
      <xdr:row>189</xdr:row>
      <xdr:rowOff>76503</xdr:rowOff>
    </xdr:to>
    <xdr:cxnSp macro="">
      <xdr:nvCxnSpPr>
        <xdr:cNvPr id="104" name="Rett linje 138">
          <a:extLst>
            <a:ext uri="{FF2B5EF4-FFF2-40B4-BE49-F238E27FC236}">
              <a16:creationId xmlns:a16="http://schemas.microsoft.com/office/drawing/2014/main" id="{49BF0524-FD33-4DFF-B3D1-C731BF47B4EE}"/>
            </a:ext>
          </a:extLst>
        </xdr:cNvPr>
        <xdr:cNvCxnSpPr/>
      </xdr:nvCxnSpPr>
      <xdr:spPr>
        <a:xfrm flipV="1">
          <a:off x="13631030" y="28660725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189</xdr:row>
      <xdr:rowOff>75362</xdr:rowOff>
    </xdr:from>
    <xdr:to>
      <xdr:col>9</xdr:col>
      <xdr:colOff>2140</xdr:colOff>
      <xdr:row>189</xdr:row>
      <xdr:rowOff>75362</xdr:rowOff>
    </xdr:to>
    <xdr:cxnSp macro="">
      <xdr:nvCxnSpPr>
        <xdr:cNvPr id="105" name="Rett linje 139">
          <a:extLst>
            <a:ext uri="{FF2B5EF4-FFF2-40B4-BE49-F238E27FC236}">
              <a16:creationId xmlns:a16="http://schemas.microsoft.com/office/drawing/2014/main" id="{5C6689EA-8276-43A5-8F5D-22070316F575}"/>
            </a:ext>
          </a:extLst>
        </xdr:cNvPr>
        <xdr:cNvCxnSpPr/>
      </xdr:nvCxnSpPr>
      <xdr:spPr>
        <a:xfrm>
          <a:off x="12889466" y="28659887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189</xdr:row>
      <xdr:rowOff>76200</xdr:rowOff>
    </xdr:from>
    <xdr:to>
      <xdr:col>13</xdr:col>
      <xdr:colOff>3175</xdr:colOff>
      <xdr:row>189</xdr:row>
      <xdr:rowOff>76503</xdr:rowOff>
    </xdr:to>
    <xdr:cxnSp macro="">
      <xdr:nvCxnSpPr>
        <xdr:cNvPr id="106" name="Rett linje 140">
          <a:extLst>
            <a:ext uri="{FF2B5EF4-FFF2-40B4-BE49-F238E27FC236}">
              <a16:creationId xmlns:a16="http://schemas.microsoft.com/office/drawing/2014/main" id="{596A6F29-845C-43FC-A77C-50AE18773366}"/>
            </a:ext>
          </a:extLst>
        </xdr:cNvPr>
        <xdr:cNvCxnSpPr/>
      </xdr:nvCxnSpPr>
      <xdr:spPr>
        <a:xfrm flipV="1">
          <a:off x="14443830" y="28660725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189</xdr:row>
      <xdr:rowOff>85969</xdr:rowOff>
    </xdr:from>
    <xdr:to>
      <xdr:col>15</xdr:col>
      <xdr:colOff>3175</xdr:colOff>
      <xdr:row>189</xdr:row>
      <xdr:rowOff>86272</xdr:rowOff>
    </xdr:to>
    <xdr:cxnSp macro="">
      <xdr:nvCxnSpPr>
        <xdr:cNvPr id="107" name="Rett linje 141">
          <a:extLst>
            <a:ext uri="{FF2B5EF4-FFF2-40B4-BE49-F238E27FC236}">
              <a16:creationId xmlns:a16="http://schemas.microsoft.com/office/drawing/2014/main" id="{DA1F7471-3182-449F-BA28-31A80EB025E5}"/>
            </a:ext>
          </a:extLst>
        </xdr:cNvPr>
        <xdr:cNvCxnSpPr/>
      </xdr:nvCxnSpPr>
      <xdr:spPr>
        <a:xfrm flipV="1">
          <a:off x="15139155" y="28670494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182</xdr:row>
      <xdr:rowOff>111427</xdr:rowOff>
    </xdr:from>
    <xdr:to>
      <xdr:col>7</xdr:col>
      <xdr:colOff>2791</xdr:colOff>
      <xdr:row>182</xdr:row>
      <xdr:rowOff>111427</xdr:rowOff>
    </xdr:to>
    <xdr:cxnSp macro="">
      <xdr:nvCxnSpPr>
        <xdr:cNvPr id="113" name="Rett linje 147">
          <a:extLst>
            <a:ext uri="{FF2B5EF4-FFF2-40B4-BE49-F238E27FC236}">
              <a16:creationId xmlns:a16="http://schemas.microsoft.com/office/drawing/2014/main" id="{E50DEE03-3FCF-4D61-8F9D-1E164552EBBC}"/>
            </a:ext>
          </a:extLst>
        </xdr:cNvPr>
        <xdr:cNvCxnSpPr/>
      </xdr:nvCxnSpPr>
      <xdr:spPr>
        <a:xfrm>
          <a:off x="12194792" y="27591052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182</xdr:row>
      <xdr:rowOff>111125</xdr:rowOff>
    </xdr:from>
    <xdr:to>
      <xdr:col>11</xdr:col>
      <xdr:colOff>0</xdr:colOff>
      <xdr:row>182</xdr:row>
      <xdr:rowOff>111428</xdr:rowOff>
    </xdr:to>
    <xdr:cxnSp macro="">
      <xdr:nvCxnSpPr>
        <xdr:cNvPr id="114" name="Rett linje 148">
          <a:extLst>
            <a:ext uri="{FF2B5EF4-FFF2-40B4-BE49-F238E27FC236}">
              <a16:creationId xmlns:a16="http://schemas.microsoft.com/office/drawing/2014/main" id="{D5E018CF-FBF1-40D1-8B2D-767886C6D872}"/>
            </a:ext>
          </a:extLst>
        </xdr:cNvPr>
        <xdr:cNvCxnSpPr/>
      </xdr:nvCxnSpPr>
      <xdr:spPr>
        <a:xfrm flipV="1">
          <a:off x="13631030" y="27590750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182</xdr:row>
      <xdr:rowOff>110287</xdr:rowOff>
    </xdr:from>
    <xdr:to>
      <xdr:col>9</xdr:col>
      <xdr:colOff>2140</xdr:colOff>
      <xdr:row>182</xdr:row>
      <xdr:rowOff>110287</xdr:rowOff>
    </xdr:to>
    <xdr:cxnSp macro="">
      <xdr:nvCxnSpPr>
        <xdr:cNvPr id="115" name="Rett linje 149">
          <a:extLst>
            <a:ext uri="{FF2B5EF4-FFF2-40B4-BE49-F238E27FC236}">
              <a16:creationId xmlns:a16="http://schemas.microsoft.com/office/drawing/2014/main" id="{34020D7C-250E-42C8-93AE-230F2E77D680}"/>
            </a:ext>
          </a:extLst>
        </xdr:cNvPr>
        <xdr:cNvCxnSpPr/>
      </xdr:nvCxnSpPr>
      <xdr:spPr>
        <a:xfrm>
          <a:off x="12889466" y="27589912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182</xdr:row>
      <xdr:rowOff>111125</xdr:rowOff>
    </xdr:from>
    <xdr:to>
      <xdr:col>13</xdr:col>
      <xdr:colOff>3175</xdr:colOff>
      <xdr:row>182</xdr:row>
      <xdr:rowOff>111428</xdr:rowOff>
    </xdr:to>
    <xdr:cxnSp macro="">
      <xdr:nvCxnSpPr>
        <xdr:cNvPr id="116" name="Rett linje 150">
          <a:extLst>
            <a:ext uri="{FF2B5EF4-FFF2-40B4-BE49-F238E27FC236}">
              <a16:creationId xmlns:a16="http://schemas.microsoft.com/office/drawing/2014/main" id="{25538534-9699-44E6-88DE-73C25BEC869F}"/>
            </a:ext>
          </a:extLst>
        </xdr:cNvPr>
        <xdr:cNvCxnSpPr/>
      </xdr:nvCxnSpPr>
      <xdr:spPr>
        <a:xfrm flipV="1">
          <a:off x="14443830" y="27590750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182</xdr:row>
      <xdr:rowOff>111125</xdr:rowOff>
    </xdr:from>
    <xdr:to>
      <xdr:col>15</xdr:col>
      <xdr:colOff>3175</xdr:colOff>
      <xdr:row>182</xdr:row>
      <xdr:rowOff>111428</xdr:rowOff>
    </xdr:to>
    <xdr:cxnSp macro="">
      <xdr:nvCxnSpPr>
        <xdr:cNvPr id="117" name="Rett linje 151">
          <a:extLst>
            <a:ext uri="{FF2B5EF4-FFF2-40B4-BE49-F238E27FC236}">
              <a16:creationId xmlns:a16="http://schemas.microsoft.com/office/drawing/2014/main" id="{7303EC3B-7AD0-430F-8E3D-1A60F5CB6400}"/>
            </a:ext>
          </a:extLst>
        </xdr:cNvPr>
        <xdr:cNvCxnSpPr/>
      </xdr:nvCxnSpPr>
      <xdr:spPr>
        <a:xfrm flipV="1">
          <a:off x="15139155" y="27590750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211</xdr:row>
      <xdr:rowOff>76502</xdr:rowOff>
    </xdr:from>
    <xdr:to>
      <xdr:col>7</xdr:col>
      <xdr:colOff>2791</xdr:colOff>
      <xdr:row>211</xdr:row>
      <xdr:rowOff>76502</xdr:rowOff>
    </xdr:to>
    <xdr:cxnSp macro="">
      <xdr:nvCxnSpPr>
        <xdr:cNvPr id="32" name="Rett linje 137">
          <a:extLst>
            <a:ext uri="{FF2B5EF4-FFF2-40B4-BE49-F238E27FC236}">
              <a16:creationId xmlns:a16="http://schemas.microsoft.com/office/drawing/2014/main" id="{B965A503-C714-465C-A27F-FFF027CB883F}"/>
            </a:ext>
          </a:extLst>
        </xdr:cNvPr>
        <xdr:cNvCxnSpPr/>
      </xdr:nvCxnSpPr>
      <xdr:spPr>
        <a:xfrm>
          <a:off x="12194792" y="32629590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211</xdr:row>
      <xdr:rowOff>76200</xdr:rowOff>
    </xdr:from>
    <xdr:to>
      <xdr:col>11</xdr:col>
      <xdr:colOff>0</xdr:colOff>
      <xdr:row>211</xdr:row>
      <xdr:rowOff>76503</xdr:rowOff>
    </xdr:to>
    <xdr:cxnSp macro="">
      <xdr:nvCxnSpPr>
        <xdr:cNvPr id="33" name="Rett linje 138">
          <a:extLst>
            <a:ext uri="{FF2B5EF4-FFF2-40B4-BE49-F238E27FC236}">
              <a16:creationId xmlns:a16="http://schemas.microsoft.com/office/drawing/2014/main" id="{81F0849A-B8B4-4EF7-A66D-2F2470DDF3B0}"/>
            </a:ext>
          </a:extLst>
        </xdr:cNvPr>
        <xdr:cNvCxnSpPr/>
      </xdr:nvCxnSpPr>
      <xdr:spPr>
        <a:xfrm flipV="1">
          <a:off x="13638314" y="32629288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211</xdr:row>
      <xdr:rowOff>75362</xdr:rowOff>
    </xdr:from>
    <xdr:to>
      <xdr:col>9</xdr:col>
      <xdr:colOff>2140</xdr:colOff>
      <xdr:row>211</xdr:row>
      <xdr:rowOff>75362</xdr:rowOff>
    </xdr:to>
    <xdr:cxnSp macro="">
      <xdr:nvCxnSpPr>
        <xdr:cNvPr id="34" name="Rett linje 139">
          <a:extLst>
            <a:ext uri="{FF2B5EF4-FFF2-40B4-BE49-F238E27FC236}">
              <a16:creationId xmlns:a16="http://schemas.microsoft.com/office/drawing/2014/main" id="{7D194B31-9508-4AE5-BA61-25BFC93ADADF}"/>
            </a:ext>
          </a:extLst>
        </xdr:cNvPr>
        <xdr:cNvCxnSpPr/>
      </xdr:nvCxnSpPr>
      <xdr:spPr>
        <a:xfrm>
          <a:off x="12888906" y="32628450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211</xdr:row>
      <xdr:rowOff>76200</xdr:rowOff>
    </xdr:from>
    <xdr:to>
      <xdr:col>13</xdr:col>
      <xdr:colOff>3175</xdr:colOff>
      <xdr:row>211</xdr:row>
      <xdr:rowOff>76503</xdr:rowOff>
    </xdr:to>
    <xdr:cxnSp macro="">
      <xdr:nvCxnSpPr>
        <xdr:cNvPr id="35" name="Rett linje 140">
          <a:extLst>
            <a:ext uri="{FF2B5EF4-FFF2-40B4-BE49-F238E27FC236}">
              <a16:creationId xmlns:a16="http://schemas.microsoft.com/office/drawing/2014/main" id="{3A280770-420F-4493-B04E-28FD0F826316}"/>
            </a:ext>
          </a:extLst>
        </xdr:cNvPr>
        <xdr:cNvCxnSpPr/>
      </xdr:nvCxnSpPr>
      <xdr:spPr>
        <a:xfrm flipV="1">
          <a:off x="14459518" y="32629288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211</xdr:row>
      <xdr:rowOff>85969</xdr:rowOff>
    </xdr:from>
    <xdr:to>
      <xdr:col>15</xdr:col>
      <xdr:colOff>3175</xdr:colOff>
      <xdr:row>211</xdr:row>
      <xdr:rowOff>86272</xdr:rowOff>
    </xdr:to>
    <xdr:cxnSp macro="">
      <xdr:nvCxnSpPr>
        <xdr:cNvPr id="36" name="Rett linje 141">
          <a:extLst>
            <a:ext uri="{FF2B5EF4-FFF2-40B4-BE49-F238E27FC236}">
              <a16:creationId xmlns:a16="http://schemas.microsoft.com/office/drawing/2014/main" id="{2C7DD7CB-85F2-4DA2-85EF-7108E1602FED}"/>
            </a:ext>
          </a:extLst>
        </xdr:cNvPr>
        <xdr:cNvCxnSpPr/>
      </xdr:nvCxnSpPr>
      <xdr:spPr>
        <a:xfrm flipV="1">
          <a:off x="15154283" y="32639057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204</xdr:row>
      <xdr:rowOff>111427</xdr:rowOff>
    </xdr:from>
    <xdr:to>
      <xdr:col>7</xdr:col>
      <xdr:colOff>2791</xdr:colOff>
      <xdr:row>204</xdr:row>
      <xdr:rowOff>111427</xdr:rowOff>
    </xdr:to>
    <xdr:cxnSp macro="">
      <xdr:nvCxnSpPr>
        <xdr:cNvPr id="42" name="Rett linje 147">
          <a:extLst>
            <a:ext uri="{FF2B5EF4-FFF2-40B4-BE49-F238E27FC236}">
              <a16:creationId xmlns:a16="http://schemas.microsoft.com/office/drawing/2014/main" id="{4BF2FB9D-A9C0-4680-9152-D6C86FB7EF98}"/>
            </a:ext>
          </a:extLst>
        </xdr:cNvPr>
        <xdr:cNvCxnSpPr/>
      </xdr:nvCxnSpPr>
      <xdr:spPr>
        <a:xfrm>
          <a:off x="12194792" y="31532721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204</xdr:row>
      <xdr:rowOff>111125</xdr:rowOff>
    </xdr:from>
    <xdr:to>
      <xdr:col>11</xdr:col>
      <xdr:colOff>0</xdr:colOff>
      <xdr:row>204</xdr:row>
      <xdr:rowOff>111428</xdr:rowOff>
    </xdr:to>
    <xdr:cxnSp macro="">
      <xdr:nvCxnSpPr>
        <xdr:cNvPr id="43" name="Rett linje 148">
          <a:extLst>
            <a:ext uri="{FF2B5EF4-FFF2-40B4-BE49-F238E27FC236}">
              <a16:creationId xmlns:a16="http://schemas.microsoft.com/office/drawing/2014/main" id="{FBB24C2E-5907-4F4E-B818-FABCA660D9E7}"/>
            </a:ext>
          </a:extLst>
        </xdr:cNvPr>
        <xdr:cNvCxnSpPr/>
      </xdr:nvCxnSpPr>
      <xdr:spPr>
        <a:xfrm flipV="1">
          <a:off x="13638314" y="31532419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204</xdr:row>
      <xdr:rowOff>110287</xdr:rowOff>
    </xdr:from>
    <xdr:to>
      <xdr:col>9</xdr:col>
      <xdr:colOff>2140</xdr:colOff>
      <xdr:row>204</xdr:row>
      <xdr:rowOff>110287</xdr:rowOff>
    </xdr:to>
    <xdr:cxnSp macro="">
      <xdr:nvCxnSpPr>
        <xdr:cNvPr id="44" name="Rett linje 149">
          <a:extLst>
            <a:ext uri="{FF2B5EF4-FFF2-40B4-BE49-F238E27FC236}">
              <a16:creationId xmlns:a16="http://schemas.microsoft.com/office/drawing/2014/main" id="{475A731D-7D45-497D-8E90-9200F84277B0}"/>
            </a:ext>
          </a:extLst>
        </xdr:cNvPr>
        <xdr:cNvCxnSpPr/>
      </xdr:nvCxnSpPr>
      <xdr:spPr>
        <a:xfrm>
          <a:off x="12888906" y="31531581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204</xdr:row>
      <xdr:rowOff>111125</xdr:rowOff>
    </xdr:from>
    <xdr:to>
      <xdr:col>13</xdr:col>
      <xdr:colOff>3175</xdr:colOff>
      <xdr:row>204</xdr:row>
      <xdr:rowOff>111428</xdr:rowOff>
    </xdr:to>
    <xdr:cxnSp macro="">
      <xdr:nvCxnSpPr>
        <xdr:cNvPr id="45" name="Rett linje 150">
          <a:extLst>
            <a:ext uri="{FF2B5EF4-FFF2-40B4-BE49-F238E27FC236}">
              <a16:creationId xmlns:a16="http://schemas.microsoft.com/office/drawing/2014/main" id="{AF3E0FAD-395A-409B-B626-F0279B25DC95}"/>
            </a:ext>
          </a:extLst>
        </xdr:cNvPr>
        <xdr:cNvCxnSpPr/>
      </xdr:nvCxnSpPr>
      <xdr:spPr>
        <a:xfrm flipV="1">
          <a:off x="14459518" y="31532419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204</xdr:row>
      <xdr:rowOff>111125</xdr:rowOff>
    </xdr:from>
    <xdr:to>
      <xdr:col>15</xdr:col>
      <xdr:colOff>3175</xdr:colOff>
      <xdr:row>204</xdr:row>
      <xdr:rowOff>111428</xdr:rowOff>
    </xdr:to>
    <xdr:cxnSp macro="">
      <xdr:nvCxnSpPr>
        <xdr:cNvPr id="51" name="Rett linje 151">
          <a:extLst>
            <a:ext uri="{FF2B5EF4-FFF2-40B4-BE49-F238E27FC236}">
              <a16:creationId xmlns:a16="http://schemas.microsoft.com/office/drawing/2014/main" id="{2E594317-84D9-4B00-AC67-B5BDA1DF6A33}"/>
            </a:ext>
          </a:extLst>
        </xdr:cNvPr>
        <xdr:cNvCxnSpPr/>
      </xdr:nvCxnSpPr>
      <xdr:spPr>
        <a:xfrm flipV="1">
          <a:off x="15154283" y="31532419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233</xdr:row>
      <xdr:rowOff>76502</xdr:rowOff>
    </xdr:from>
    <xdr:to>
      <xdr:col>7</xdr:col>
      <xdr:colOff>2791</xdr:colOff>
      <xdr:row>233</xdr:row>
      <xdr:rowOff>76502</xdr:rowOff>
    </xdr:to>
    <xdr:cxnSp macro="">
      <xdr:nvCxnSpPr>
        <xdr:cNvPr id="56" name="Rett linje 137">
          <a:extLst>
            <a:ext uri="{FF2B5EF4-FFF2-40B4-BE49-F238E27FC236}">
              <a16:creationId xmlns:a16="http://schemas.microsoft.com/office/drawing/2014/main" id="{F41C0E2C-A2AD-45A2-BD1C-D0C8E5839556}"/>
            </a:ext>
          </a:extLst>
        </xdr:cNvPr>
        <xdr:cNvCxnSpPr/>
      </xdr:nvCxnSpPr>
      <xdr:spPr>
        <a:xfrm>
          <a:off x="12194792" y="36506826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233</xdr:row>
      <xdr:rowOff>76200</xdr:rowOff>
    </xdr:from>
    <xdr:to>
      <xdr:col>11</xdr:col>
      <xdr:colOff>0</xdr:colOff>
      <xdr:row>233</xdr:row>
      <xdr:rowOff>76503</xdr:rowOff>
    </xdr:to>
    <xdr:cxnSp macro="">
      <xdr:nvCxnSpPr>
        <xdr:cNvPr id="57" name="Rett linje 138">
          <a:extLst>
            <a:ext uri="{FF2B5EF4-FFF2-40B4-BE49-F238E27FC236}">
              <a16:creationId xmlns:a16="http://schemas.microsoft.com/office/drawing/2014/main" id="{16919ADE-5C72-4F3E-8DDD-733ACCB41ACC}"/>
            </a:ext>
          </a:extLst>
        </xdr:cNvPr>
        <xdr:cNvCxnSpPr/>
      </xdr:nvCxnSpPr>
      <xdr:spPr>
        <a:xfrm flipV="1">
          <a:off x="13638314" y="36506524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233</xdr:row>
      <xdr:rowOff>75362</xdr:rowOff>
    </xdr:from>
    <xdr:to>
      <xdr:col>9</xdr:col>
      <xdr:colOff>2140</xdr:colOff>
      <xdr:row>233</xdr:row>
      <xdr:rowOff>75362</xdr:rowOff>
    </xdr:to>
    <xdr:cxnSp macro="">
      <xdr:nvCxnSpPr>
        <xdr:cNvPr id="58" name="Rett linje 139">
          <a:extLst>
            <a:ext uri="{FF2B5EF4-FFF2-40B4-BE49-F238E27FC236}">
              <a16:creationId xmlns:a16="http://schemas.microsoft.com/office/drawing/2014/main" id="{BC4F67BE-7FA2-4EDD-BFE9-EECF4B39E2FC}"/>
            </a:ext>
          </a:extLst>
        </xdr:cNvPr>
        <xdr:cNvCxnSpPr/>
      </xdr:nvCxnSpPr>
      <xdr:spPr>
        <a:xfrm>
          <a:off x="12888906" y="36505686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233</xdr:row>
      <xdr:rowOff>76200</xdr:rowOff>
    </xdr:from>
    <xdr:to>
      <xdr:col>13</xdr:col>
      <xdr:colOff>3175</xdr:colOff>
      <xdr:row>233</xdr:row>
      <xdr:rowOff>76503</xdr:rowOff>
    </xdr:to>
    <xdr:cxnSp macro="">
      <xdr:nvCxnSpPr>
        <xdr:cNvPr id="83" name="Rett linje 140">
          <a:extLst>
            <a:ext uri="{FF2B5EF4-FFF2-40B4-BE49-F238E27FC236}">
              <a16:creationId xmlns:a16="http://schemas.microsoft.com/office/drawing/2014/main" id="{FB53A7D8-F2AE-4928-8AA9-884C6E5A71CA}"/>
            </a:ext>
          </a:extLst>
        </xdr:cNvPr>
        <xdr:cNvCxnSpPr/>
      </xdr:nvCxnSpPr>
      <xdr:spPr>
        <a:xfrm flipV="1">
          <a:off x="14459518" y="36506524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233</xdr:row>
      <xdr:rowOff>85969</xdr:rowOff>
    </xdr:from>
    <xdr:to>
      <xdr:col>15</xdr:col>
      <xdr:colOff>3175</xdr:colOff>
      <xdr:row>233</xdr:row>
      <xdr:rowOff>86272</xdr:rowOff>
    </xdr:to>
    <xdr:cxnSp macro="">
      <xdr:nvCxnSpPr>
        <xdr:cNvPr id="84" name="Rett linje 141">
          <a:extLst>
            <a:ext uri="{FF2B5EF4-FFF2-40B4-BE49-F238E27FC236}">
              <a16:creationId xmlns:a16="http://schemas.microsoft.com/office/drawing/2014/main" id="{082A6582-420D-4CA1-B132-A76A034EFBEE}"/>
            </a:ext>
          </a:extLst>
        </xdr:cNvPr>
        <xdr:cNvCxnSpPr/>
      </xdr:nvCxnSpPr>
      <xdr:spPr>
        <a:xfrm flipV="1">
          <a:off x="15154283" y="36516293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226</xdr:row>
      <xdr:rowOff>111427</xdr:rowOff>
    </xdr:from>
    <xdr:to>
      <xdr:col>7</xdr:col>
      <xdr:colOff>2791</xdr:colOff>
      <xdr:row>226</xdr:row>
      <xdr:rowOff>111427</xdr:rowOff>
    </xdr:to>
    <xdr:cxnSp macro="">
      <xdr:nvCxnSpPr>
        <xdr:cNvPr id="85" name="Rett linje 147">
          <a:extLst>
            <a:ext uri="{FF2B5EF4-FFF2-40B4-BE49-F238E27FC236}">
              <a16:creationId xmlns:a16="http://schemas.microsoft.com/office/drawing/2014/main" id="{9684DD5A-5FC5-410F-AE85-81745460E1AB}"/>
            </a:ext>
          </a:extLst>
        </xdr:cNvPr>
        <xdr:cNvCxnSpPr/>
      </xdr:nvCxnSpPr>
      <xdr:spPr>
        <a:xfrm>
          <a:off x="12194792" y="35409956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226</xdr:row>
      <xdr:rowOff>111125</xdr:rowOff>
    </xdr:from>
    <xdr:to>
      <xdr:col>11</xdr:col>
      <xdr:colOff>0</xdr:colOff>
      <xdr:row>226</xdr:row>
      <xdr:rowOff>111428</xdr:rowOff>
    </xdr:to>
    <xdr:cxnSp macro="">
      <xdr:nvCxnSpPr>
        <xdr:cNvPr id="86" name="Rett linje 148">
          <a:extLst>
            <a:ext uri="{FF2B5EF4-FFF2-40B4-BE49-F238E27FC236}">
              <a16:creationId xmlns:a16="http://schemas.microsoft.com/office/drawing/2014/main" id="{0F155FCD-3067-405A-93B7-5704BB41C7F1}"/>
            </a:ext>
          </a:extLst>
        </xdr:cNvPr>
        <xdr:cNvCxnSpPr/>
      </xdr:nvCxnSpPr>
      <xdr:spPr>
        <a:xfrm flipV="1">
          <a:off x="13638314" y="35409654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226</xdr:row>
      <xdr:rowOff>110287</xdr:rowOff>
    </xdr:from>
    <xdr:to>
      <xdr:col>9</xdr:col>
      <xdr:colOff>2140</xdr:colOff>
      <xdr:row>226</xdr:row>
      <xdr:rowOff>110287</xdr:rowOff>
    </xdr:to>
    <xdr:cxnSp macro="">
      <xdr:nvCxnSpPr>
        <xdr:cNvPr id="87" name="Rett linje 149">
          <a:extLst>
            <a:ext uri="{FF2B5EF4-FFF2-40B4-BE49-F238E27FC236}">
              <a16:creationId xmlns:a16="http://schemas.microsoft.com/office/drawing/2014/main" id="{6FA1F724-DADE-4B38-80E8-C29E1B4408C6}"/>
            </a:ext>
          </a:extLst>
        </xdr:cNvPr>
        <xdr:cNvCxnSpPr/>
      </xdr:nvCxnSpPr>
      <xdr:spPr>
        <a:xfrm>
          <a:off x="12888906" y="35408816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226</xdr:row>
      <xdr:rowOff>111125</xdr:rowOff>
    </xdr:from>
    <xdr:to>
      <xdr:col>13</xdr:col>
      <xdr:colOff>3175</xdr:colOff>
      <xdr:row>226</xdr:row>
      <xdr:rowOff>111428</xdr:rowOff>
    </xdr:to>
    <xdr:cxnSp macro="">
      <xdr:nvCxnSpPr>
        <xdr:cNvPr id="88" name="Rett linje 150">
          <a:extLst>
            <a:ext uri="{FF2B5EF4-FFF2-40B4-BE49-F238E27FC236}">
              <a16:creationId xmlns:a16="http://schemas.microsoft.com/office/drawing/2014/main" id="{388C3347-A1D9-4758-B863-B94820D40D21}"/>
            </a:ext>
          </a:extLst>
        </xdr:cNvPr>
        <xdr:cNvCxnSpPr/>
      </xdr:nvCxnSpPr>
      <xdr:spPr>
        <a:xfrm flipV="1">
          <a:off x="14459518" y="35409654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226</xdr:row>
      <xdr:rowOff>111125</xdr:rowOff>
    </xdr:from>
    <xdr:to>
      <xdr:col>15</xdr:col>
      <xdr:colOff>3175</xdr:colOff>
      <xdr:row>226</xdr:row>
      <xdr:rowOff>111428</xdr:rowOff>
    </xdr:to>
    <xdr:cxnSp macro="">
      <xdr:nvCxnSpPr>
        <xdr:cNvPr id="89" name="Rett linje 151">
          <a:extLst>
            <a:ext uri="{FF2B5EF4-FFF2-40B4-BE49-F238E27FC236}">
              <a16:creationId xmlns:a16="http://schemas.microsoft.com/office/drawing/2014/main" id="{0147E59A-31F8-4C8A-A696-C1A3E412C1AE}"/>
            </a:ext>
          </a:extLst>
        </xdr:cNvPr>
        <xdr:cNvCxnSpPr/>
      </xdr:nvCxnSpPr>
      <xdr:spPr>
        <a:xfrm flipV="1">
          <a:off x="15154283" y="35409654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255</xdr:row>
      <xdr:rowOff>76502</xdr:rowOff>
    </xdr:from>
    <xdr:to>
      <xdr:col>7</xdr:col>
      <xdr:colOff>2791</xdr:colOff>
      <xdr:row>255</xdr:row>
      <xdr:rowOff>76502</xdr:rowOff>
    </xdr:to>
    <xdr:cxnSp macro="">
      <xdr:nvCxnSpPr>
        <xdr:cNvPr id="109" name="Rett linje 137">
          <a:extLst>
            <a:ext uri="{FF2B5EF4-FFF2-40B4-BE49-F238E27FC236}">
              <a16:creationId xmlns:a16="http://schemas.microsoft.com/office/drawing/2014/main" id="{FAAE8337-52F3-4455-B165-61CC493B17DC}"/>
            </a:ext>
          </a:extLst>
        </xdr:cNvPr>
        <xdr:cNvCxnSpPr/>
      </xdr:nvCxnSpPr>
      <xdr:spPr>
        <a:xfrm>
          <a:off x="12194792" y="40384061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255</xdr:row>
      <xdr:rowOff>76200</xdr:rowOff>
    </xdr:from>
    <xdr:to>
      <xdr:col>11</xdr:col>
      <xdr:colOff>0</xdr:colOff>
      <xdr:row>255</xdr:row>
      <xdr:rowOff>76503</xdr:rowOff>
    </xdr:to>
    <xdr:cxnSp macro="">
      <xdr:nvCxnSpPr>
        <xdr:cNvPr id="110" name="Rett linje 138">
          <a:extLst>
            <a:ext uri="{FF2B5EF4-FFF2-40B4-BE49-F238E27FC236}">
              <a16:creationId xmlns:a16="http://schemas.microsoft.com/office/drawing/2014/main" id="{108CBC7C-2C0B-42CF-A25A-80D8C6ED3564}"/>
            </a:ext>
          </a:extLst>
        </xdr:cNvPr>
        <xdr:cNvCxnSpPr/>
      </xdr:nvCxnSpPr>
      <xdr:spPr>
        <a:xfrm flipV="1">
          <a:off x="13638314" y="40383759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255</xdr:row>
      <xdr:rowOff>75362</xdr:rowOff>
    </xdr:from>
    <xdr:to>
      <xdr:col>9</xdr:col>
      <xdr:colOff>2140</xdr:colOff>
      <xdr:row>255</xdr:row>
      <xdr:rowOff>75362</xdr:rowOff>
    </xdr:to>
    <xdr:cxnSp macro="">
      <xdr:nvCxnSpPr>
        <xdr:cNvPr id="111" name="Rett linje 139">
          <a:extLst>
            <a:ext uri="{FF2B5EF4-FFF2-40B4-BE49-F238E27FC236}">
              <a16:creationId xmlns:a16="http://schemas.microsoft.com/office/drawing/2014/main" id="{05E97017-B760-443B-9316-0300A6FE834D}"/>
            </a:ext>
          </a:extLst>
        </xdr:cNvPr>
        <xdr:cNvCxnSpPr/>
      </xdr:nvCxnSpPr>
      <xdr:spPr>
        <a:xfrm>
          <a:off x="12888906" y="40382921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255</xdr:row>
      <xdr:rowOff>76200</xdr:rowOff>
    </xdr:from>
    <xdr:to>
      <xdr:col>13</xdr:col>
      <xdr:colOff>3175</xdr:colOff>
      <xdr:row>255</xdr:row>
      <xdr:rowOff>76503</xdr:rowOff>
    </xdr:to>
    <xdr:cxnSp macro="">
      <xdr:nvCxnSpPr>
        <xdr:cNvPr id="112" name="Rett linje 140">
          <a:extLst>
            <a:ext uri="{FF2B5EF4-FFF2-40B4-BE49-F238E27FC236}">
              <a16:creationId xmlns:a16="http://schemas.microsoft.com/office/drawing/2014/main" id="{C0EA701B-19FA-44D5-93A2-8CADD3460014}"/>
            </a:ext>
          </a:extLst>
        </xdr:cNvPr>
        <xdr:cNvCxnSpPr/>
      </xdr:nvCxnSpPr>
      <xdr:spPr>
        <a:xfrm flipV="1">
          <a:off x="14459518" y="40383759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255</xdr:row>
      <xdr:rowOff>85969</xdr:rowOff>
    </xdr:from>
    <xdr:to>
      <xdr:col>15</xdr:col>
      <xdr:colOff>3175</xdr:colOff>
      <xdr:row>255</xdr:row>
      <xdr:rowOff>86272</xdr:rowOff>
    </xdr:to>
    <xdr:cxnSp macro="">
      <xdr:nvCxnSpPr>
        <xdr:cNvPr id="118" name="Rett linje 141">
          <a:extLst>
            <a:ext uri="{FF2B5EF4-FFF2-40B4-BE49-F238E27FC236}">
              <a16:creationId xmlns:a16="http://schemas.microsoft.com/office/drawing/2014/main" id="{DE2D26F8-BCD6-4B76-BD38-777EFD4DC5ED}"/>
            </a:ext>
          </a:extLst>
        </xdr:cNvPr>
        <xdr:cNvCxnSpPr/>
      </xdr:nvCxnSpPr>
      <xdr:spPr>
        <a:xfrm flipV="1">
          <a:off x="15154283" y="40393528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248</xdr:row>
      <xdr:rowOff>111427</xdr:rowOff>
    </xdr:from>
    <xdr:to>
      <xdr:col>7</xdr:col>
      <xdr:colOff>2791</xdr:colOff>
      <xdr:row>248</xdr:row>
      <xdr:rowOff>111427</xdr:rowOff>
    </xdr:to>
    <xdr:cxnSp macro="">
      <xdr:nvCxnSpPr>
        <xdr:cNvPr id="119" name="Rett linje 147">
          <a:extLst>
            <a:ext uri="{FF2B5EF4-FFF2-40B4-BE49-F238E27FC236}">
              <a16:creationId xmlns:a16="http://schemas.microsoft.com/office/drawing/2014/main" id="{B824A987-4527-4610-B1A3-9A42565B1C05}"/>
            </a:ext>
          </a:extLst>
        </xdr:cNvPr>
        <xdr:cNvCxnSpPr/>
      </xdr:nvCxnSpPr>
      <xdr:spPr>
        <a:xfrm>
          <a:off x="12194792" y="39287192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248</xdr:row>
      <xdr:rowOff>111125</xdr:rowOff>
    </xdr:from>
    <xdr:to>
      <xdr:col>11</xdr:col>
      <xdr:colOff>0</xdr:colOff>
      <xdr:row>248</xdr:row>
      <xdr:rowOff>111428</xdr:rowOff>
    </xdr:to>
    <xdr:cxnSp macro="">
      <xdr:nvCxnSpPr>
        <xdr:cNvPr id="120" name="Rett linje 148">
          <a:extLst>
            <a:ext uri="{FF2B5EF4-FFF2-40B4-BE49-F238E27FC236}">
              <a16:creationId xmlns:a16="http://schemas.microsoft.com/office/drawing/2014/main" id="{E80BF88E-FEFD-48A9-9D08-92F8C02A16EE}"/>
            </a:ext>
          </a:extLst>
        </xdr:cNvPr>
        <xdr:cNvCxnSpPr/>
      </xdr:nvCxnSpPr>
      <xdr:spPr>
        <a:xfrm flipV="1">
          <a:off x="13638314" y="39286890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248</xdr:row>
      <xdr:rowOff>110287</xdr:rowOff>
    </xdr:from>
    <xdr:to>
      <xdr:col>9</xdr:col>
      <xdr:colOff>2140</xdr:colOff>
      <xdr:row>248</xdr:row>
      <xdr:rowOff>110287</xdr:rowOff>
    </xdr:to>
    <xdr:cxnSp macro="">
      <xdr:nvCxnSpPr>
        <xdr:cNvPr id="121" name="Rett linje 149">
          <a:extLst>
            <a:ext uri="{FF2B5EF4-FFF2-40B4-BE49-F238E27FC236}">
              <a16:creationId xmlns:a16="http://schemas.microsoft.com/office/drawing/2014/main" id="{D1BAB3D8-9733-43A3-90F1-D7A8AC5B6BE8}"/>
            </a:ext>
          </a:extLst>
        </xdr:cNvPr>
        <xdr:cNvCxnSpPr/>
      </xdr:nvCxnSpPr>
      <xdr:spPr>
        <a:xfrm>
          <a:off x="12888906" y="39286052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248</xdr:row>
      <xdr:rowOff>111125</xdr:rowOff>
    </xdr:from>
    <xdr:to>
      <xdr:col>13</xdr:col>
      <xdr:colOff>3175</xdr:colOff>
      <xdr:row>248</xdr:row>
      <xdr:rowOff>111428</xdr:rowOff>
    </xdr:to>
    <xdr:cxnSp macro="">
      <xdr:nvCxnSpPr>
        <xdr:cNvPr id="122" name="Rett linje 150">
          <a:extLst>
            <a:ext uri="{FF2B5EF4-FFF2-40B4-BE49-F238E27FC236}">
              <a16:creationId xmlns:a16="http://schemas.microsoft.com/office/drawing/2014/main" id="{6B3CE1A5-9FFE-47B7-A670-8E9DEC28DD50}"/>
            </a:ext>
          </a:extLst>
        </xdr:cNvPr>
        <xdr:cNvCxnSpPr/>
      </xdr:nvCxnSpPr>
      <xdr:spPr>
        <a:xfrm flipV="1">
          <a:off x="14459518" y="39286890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248</xdr:row>
      <xdr:rowOff>111125</xdr:rowOff>
    </xdr:from>
    <xdr:to>
      <xdr:col>15</xdr:col>
      <xdr:colOff>3175</xdr:colOff>
      <xdr:row>248</xdr:row>
      <xdr:rowOff>111428</xdr:rowOff>
    </xdr:to>
    <xdr:cxnSp macro="">
      <xdr:nvCxnSpPr>
        <xdr:cNvPr id="128" name="Rett linje 151">
          <a:extLst>
            <a:ext uri="{FF2B5EF4-FFF2-40B4-BE49-F238E27FC236}">
              <a16:creationId xmlns:a16="http://schemas.microsoft.com/office/drawing/2014/main" id="{8ED98D2D-28FB-4CD8-8D14-848D7D715E1C}"/>
            </a:ext>
          </a:extLst>
        </xdr:cNvPr>
        <xdr:cNvCxnSpPr/>
      </xdr:nvCxnSpPr>
      <xdr:spPr>
        <a:xfrm flipV="1">
          <a:off x="15154283" y="39286890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277</xdr:row>
      <xdr:rowOff>76502</xdr:rowOff>
    </xdr:from>
    <xdr:to>
      <xdr:col>7</xdr:col>
      <xdr:colOff>2791</xdr:colOff>
      <xdr:row>277</xdr:row>
      <xdr:rowOff>76502</xdr:rowOff>
    </xdr:to>
    <xdr:cxnSp macro="">
      <xdr:nvCxnSpPr>
        <xdr:cNvPr id="131" name="Rett linje 137">
          <a:extLst>
            <a:ext uri="{FF2B5EF4-FFF2-40B4-BE49-F238E27FC236}">
              <a16:creationId xmlns:a16="http://schemas.microsoft.com/office/drawing/2014/main" id="{541C97C5-8A30-42B3-A7EC-54C8C2D98241}"/>
            </a:ext>
          </a:extLst>
        </xdr:cNvPr>
        <xdr:cNvCxnSpPr/>
      </xdr:nvCxnSpPr>
      <xdr:spPr>
        <a:xfrm>
          <a:off x="12194792" y="44261296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277</xdr:row>
      <xdr:rowOff>76200</xdr:rowOff>
    </xdr:from>
    <xdr:to>
      <xdr:col>11</xdr:col>
      <xdr:colOff>0</xdr:colOff>
      <xdr:row>277</xdr:row>
      <xdr:rowOff>76503</xdr:rowOff>
    </xdr:to>
    <xdr:cxnSp macro="">
      <xdr:nvCxnSpPr>
        <xdr:cNvPr id="132" name="Rett linje 138">
          <a:extLst>
            <a:ext uri="{FF2B5EF4-FFF2-40B4-BE49-F238E27FC236}">
              <a16:creationId xmlns:a16="http://schemas.microsoft.com/office/drawing/2014/main" id="{E477BFAD-E28B-4B69-A66B-1FF4F8E15349}"/>
            </a:ext>
          </a:extLst>
        </xdr:cNvPr>
        <xdr:cNvCxnSpPr/>
      </xdr:nvCxnSpPr>
      <xdr:spPr>
        <a:xfrm flipV="1">
          <a:off x="13638314" y="44260994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277</xdr:row>
      <xdr:rowOff>75362</xdr:rowOff>
    </xdr:from>
    <xdr:to>
      <xdr:col>9</xdr:col>
      <xdr:colOff>2140</xdr:colOff>
      <xdr:row>277</xdr:row>
      <xdr:rowOff>75362</xdr:rowOff>
    </xdr:to>
    <xdr:cxnSp macro="">
      <xdr:nvCxnSpPr>
        <xdr:cNvPr id="143" name="Rett linje 139">
          <a:extLst>
            <a:ext uri="{FF2B5EF4-FFF2-40B4-BE49-F238E27FC236}">
              <a16:creationId xmlns:a16="http://schemas.microsoft.com/office/drawing/2014/main" id="{5D23565B-AB69-49DD-878F-6C9C97281F49}"/>
            </a:ext>
          </a:extLst>
        </xdr:cNvPr>
        <xdr:cNvCxnSpPr/>
      </xdr:nvCxnSpPr>
      <xdr:spPr>
        <a:xfrm>
          <a:off x="12888906" y="44260156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277</xdr:row>
      <xdr:rowOff>76200</xdr:rowOff>
    </xdr:from>
    <xdr:to>
      <xdr:col>13</xdr:col>
      <xdr:colOff>3175</xdr:colOff>
      <xdr:row>277</xdr:row>
      <xdr:rowOff>76503</xdr:rowOff>
    </xdr:to>
    <xdr:cxnSp macro="">
      <xdr:nvCxnSpPr>
        <xdr:cNvPr id="144" name="Rett linje 140">
          <a:extLst>
            <a:ext uri="{FF2B5EF4-FFF2-40B4-BE49-F238E27FC236}">
              <a16:creationId xmlns:a16="http://schemas.microsoft.com/office/drawing/2014/main" id="{E3E1B62D-6A0F-4F13-BD04-E46D3E4F8F07}"/>
            </a:ext>
          </a:extLst>
        </xdr:cNvPr>
        <xdr:cNvCxnSpPr/>
      </xdr:nvCxnSpPr>
      <xdr:spPr>
        <a:xfrm flipV="1">
          <a:off x="14459518" y="44260994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277</xdr:row>
      <xdr:rowOff>85969</xdr:rowOff>
    </xdr:from>
    <xdr:to>
      <xdr:col>15</xdr:col>
      <xdr:colOff>3175</xdr:colOff>
      <xdr:row>277</xdr:row>
      <xdr:rowOff>86272</xdr:rowOff>
    </xdr:to>
    <xdr:cxnSp macro="">
      <xdr:nvCxnSpPr>
        <xdr:cNvPr id="145" name="Rett linje 141">
          <a:extLst>
            <a:ext uri="{FF2B5EF4-FFF2-40B4-BE49-F238E27FC236}">
              <a16:creationId xmlns:a16="http://schemas.microsoft.com/office/drawing/2014/main" id="{03643C0B-65C9-4CEC-AA1A-3557FCB30A67}"/>
            </a:ext>
          </a:extLst>
        </xdr:cNvPr>
        <xdr:cNvCxnSpPr/>
      </xdr:nvCxnSpPr>
      <xdr:spPr>
        <a:xfrm flipV="1">
          <a:off x="15154283" y="44270763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270</xdr:row>
      <xdr:rowOff>111427</xdr:rowOff>
    </xdr:from>
    <xdr:to>
      <xdr:col>7</xdr:col>
      <xdr:colOff>2791</xdr:colOff>
      <xdr:row>270</xdr:row>
      <xdr:rowOff>111427</xdr:rowOff>
    </xdr:to>
    <xdr:cxnSp macro="">
      <xdr:nvCxnSpPr>
        <xdr:cNvPr id="146" name="Rett linje 147">
          <a:extLst>
            <a:ext uri="{FF2B5EF4-FFF2-40B4-BE49-F238E27FC236}">
              <a16:creationId xmlns:a16="http://schemas.microsoft.com/office/drawing/2014/main" id="{14F5EA73-E8A7-4A60-AA8A-C7D4C840A143}"/>
            </a:ext>
          </a:extLst>
        </xdr:cNvPr>
        <xdr:cNvCxnSpPr/>
      </xdr:nvCxnSpPr>
      <xdr:spPr>
        <a:xfrm>
          <a:off x="12194792" y="43164427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270</xdr:row>
      <xdr:rowOff>111125</xdr:rowOff>
    </xdr:from>
    <xdr:to>
      <xdr:col>11</xdr:col>
      <xdr:colOff>0</xdr:colOff>
      <xdr:row>270</xdr:row>
      <xdr:rowOff>111428</xdr:rowOff>
    </xdr:to>
    <xdr:cxnSp macro="">
      <xdr:nvCxnSpPr>
        <xdr:cNvPr id="147" name="Rett linje 148">
          <a:extLst>
            <a:ext uri="{FF2B5EF4-FFF2-40B4-BE49-F238E27FC236}">
              <a16:creationId xmlns:a16="http://schemas.microsoft.com/office/drawing/2014/main" id="{D93A85FB-8376-46AC-AEF2-5111A9E0CC77}"/>
            </a:ext>
          </a:extLst>
        </xdr:cNvPr>
        <xdr:cNvCxnSpPr/>
      </xdr:nvCxnSpPr>
      <xdr:spPr>
        <a:xfrm flipV="1">
          <a:off x="13638314" y="43164125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270</xdr:row>
      <xdr:rowOff>110287</xdr:rowOff>
    </xdr:from>
    <xdr:to>
      <xdr:col>9</xdr:col>
      <xdr:colOff>2140</xdr:colOff>
      <xdr:row>270</xdr:row>
      <xdr:rowOff>110287</xdr:rowOff>
    </xdr:to>
    <xdr:cxnSp macro="">
      <xdr:nvCxnSpPr>
        <xdr:cNvPr id="153" name="Rett linje 149">
          <a:extLst>
            <a:ext uri="{FF2B5EF4-FFF2-40B4-BE49-F238E27FC236}">
              <a16:creationId xmlns:a16="http://schemas.microsoft.com/office/drawing/2014/main" id="{1D06C660-F454-4FF4-A1FE-BAD7585F3F66}"/>
            </a:ext>
          </a:extLst>
        </xdr:cNvPr>
        <xdr:cNvCxnSpPr/>
      </xdr:nvCxnSpPr>
      <xdr:spPr>
        <a:xfrm>
          <a:off x="12888906" y="43163287"/>
          <a:ext cx="156881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270</xdr:row>
      <xdr:rowOff>111125</xdr:rowOff>
    </xdr:from>
    <xdr:to>
      <xdr:col>13</xdr:col>
      <xdr:colOff>3175</xdr:colOff>
      <xdr:row>270</xdr:row>
      <xdr:rowOff>111428</xdr:rowOff>
    </xdr:to>
    <xdr:cxnSp macro="">
      <xdr:nvCxnSpPr>
        <xdr:cNvPr id="154" name="Rett linje 150">
          <a:extLst>
            <a:ext uri="{FF2B5EF4-FFF2-40B4-BE49-F238E27FC236}">
              <a16:creationId xmlns:a16="http://schemas.microsoft.com/office/drawing/2014/main" id="{D91DF87B-662E-4532-BE7D-A44F284B695B}"/>
            </a:ext>
          </a:extLst>
        </xdr:cNvPr>
        <xdr:cNvCxnSpPr/>
      </xdr:nvCxnSpPr>
      <xdr:spPr>
        <a:xfrm flipV="1">
          <a:off x="14459518" y="43164125"/>
          <a:ext cx="156128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270</xdr:row>
      <xdr:rowOff>111125</xdr:rowOff>
    </xdr:from>
    <xdr:to>
      <xdr:col>15</xdr:col>
      <xdr:colOff>3175</xdr:colOff>
      <xdr:row>270</xdr:row>
      <xdr:rowOff>111428</xdr:rowOff>
    </xdr:to>
    <xdr:cxnSp macro="">
      <xdr:nvCxnSpPr>
        <xdr:cNvPr id="155" name="Rett linje 151">
          <a:extLst>
            <a:ext uri="{FF2B5EF4-FFF2-40B4-BE49-F238E27FC236}">
              <a16:creationId xmlns:a16="http://schemas.microsoft.com/office/drawing/2014/main" id="{1789A29A-8638-4CBD-9BDF-1B0ED435B408}"/>
            </a:ext>
          </a:extLst>
        </xdr:cNvPr>
        <xdr:cNvCxnSpPr/>
      </xdr:nvCxnSpPr>
      <xdr:spPr>
        <a:xfrm flipV="1">
          <a:off x="15154283" y="43164125"/>
          <a:ext cx="156127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299</xdr:row>
      <xdr:rowOff>76502</xdr:rowOff>
    </xdr:from>
    <xdr:to>
      <xdr:col>7</xdr:col>
      <xdr:colOff>2791</xdr:colOff>
      <xdr:row>299</xdr:row>
      <xdr:rowOff>76502</xdr:rowOff>
    </xdr:to>
    <xdr:cxnSp macro="">
      <xdr:nvCxnSpPr>
        <xdr:cNvPr id="158" name="Rett linje 137">
          <a:extLst>
            <a:ext uri="{FF2B5EF4-FFF2-40B4-BE49-F238E27FC236}">
              <a16:creationId xmlns:a16="http://schemas.microsoft.com/office/drawing/2014/main" id="{5F67E506-82FE-4E07-98AF-DA2D4DB852CD}"/>
            </a:ext>
          </a:extLst>
        </xdr:cNvPr>
        <xdr:cNvCxnSpPr/>
      </xdr:nvCxnSpPr>
      <xdr:spPr>
        <a:xfrm>
          <a:off x="12194792" y="47758652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299</xdr:row>
      <xdr:rowOff>76200</xdr:rowOff>
    </xdr:from>
    <xdr:to>
      <xdr:col>11</xdr:col>
      <xdr:colOff>0</xdr:colOff>
      <xdr:row>299</xdr:row>
      <xdr:rowOff>76503</xdr:rowOff>
    </xdr:to>
    <xdr:cxnSp macro="">
      <xdr:nvCxnSpPr>
        <xdr:cNvPr id="159" name="Rett linje 138">
          <a:extLst>
            <a:ext uri="{FF2B5EF4-FFF2-40B4-BE49-F238E27FC236}">
              <a16:creationId xmlns:a16="http://schemas.microsoft.com/office/drawing/2014/main" id="{8407FCE2-071D-4FCE-87DF-27B0857DBB98}"/>
            </a:ext>
          </a:extLst>
        </xdr:cNvPr>
        <xdr:cNvCxnSpPr/>
      </xdr:nvCxnSpPr>
      <xdr:spPr>
        <a:xfrm flipV="1">
          <a:off x="13631030" y="47758350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299</xdr:row>
      <xdr:rowOff>75362</xdr:rowOff>
    </xdr:from>
    <xdr:to>
      <xdr:col>9</xdr:col>
      <xdr:colOff>2140</xdr:colOff>
      <xdr:row>299</xdr:row>
      <xdr:rowOff>75362</xdr:rowOff>
    </xdr:to>
    <xdr:cxnSp macro="">
      <xdr:nvCxnSpPr>
        <xdr:cNvPr id="160" name="Rett linje 139">
          <a:extLst>
            <a:ext uri="{FF2B5EF4-FFF2-40B4-BE49-F238E27FC236}">
              <a16:creationId xmlns:a16="http://schemas.microsoft.com/office/drawing/2014/main" id="{20ADA830-379B-418C-A9A6-420C4400C571}"/>
            </a:ext>
          </a:extLst>
        </xdr:cNvPr>
        <xdr:cNvCxnSpPr/>
      </xdr:nvCxnSpPr>
      <xdr:spPr>
        <a:xfrm>
          <a:off x="12889466" y="47757512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299</xdr:row>
      <xdr:rowOff>76200</xdr:rowOff>
    </xdr:from>
    <xdr:to>
      <xdr:col>13</xdr:col>
      <xdr:colOff>3175</xdr:colOff>
      <xdr:row>299</xdr:row>
      <xdr:rowOff>76503</xdr:rowOff>
    </xdr:to>
    <xdr:cxnSp macro="">
      <xdr:nvCxnSpPr>
        <xdr:cNvPr id="161" name="Rett linje 140">
          <a:extLst>
            <a:ext uri="{FF2B5EF4-FFF2-40B4-BE49-F238E27FC236}">
              <a16:creationId xmlns:a16="http://schemas.microsoft.com/office/drawing/2014/main" id="{9BC90E58-FBB6-4CD5-B27D-4A5778CE1456}"/>
            </a:ext>
          </a:extLst>
        </xdr:cNvPr>
        <xdr:cNvCxnSpPr/>
      </xdr:nvCxnSpPr>
      <xdr:spPr>
        <a:xfrm flipV="1">
          <a:off x="14443830" y="47758350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299</xdr:row>
      <xdr:rowOff>85969</xdr:rowOff>
    </xdr:from>
    <xdr:to>
      <xdr:col>15</xdr:col>
      <xdr:colOff>3175</xdr:colOff>
      <xdr:row>299</xdr:row>
      <xdr:rowOff>86272</xdr:rowOff>
    </xdr:to>
    <xdr:cxnSp macro="">
      <xdr:nvCxnSpPr>
        <xdr:cNvPr id="162" name="Rett linje 141">
          <a:extLst>
            <a:ext uri="{FF2B5EF4-FFF2-40B4-BE49-F238E27FC236}">
              <a16:creationId xmlns:a16="http://schemas.microsoft.com/office/drawing/2014/main" id="{C8855E9F-BEC5-42D4-9882-6F3728733827}"/>
            </a:ext>
          </a:extLst>
        </xdr:cNvPr>
        <xdr:cNvCxnSpPr/>
      </xdr:nvCxnSpPr>
      <xdr:spPr>
        <a:xfrm flipV="1">
          <a:off x="15139155" y="47768119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292</xdr:row>
      <xdr:rowOff>111427</xdr:rowOff>
    </xdr:from>
    <xdr:to>
      <xdr:col>7</xdr:col>
      <xdr:colOff>2791</xdr:colOff>
      <xdr:row>292</xdr:row>
      <xdr:rowOff>111427</xdr:rowOff>
    </xdr:to>
    <xdr:cxnSp macro="">
      <xdr:nvCxnSpPr>
        <xdr:cNvPr id="163" name="Rett linje 147">
          <a:extLst>
            <a:ext uri="{FF2B5EF4-FFF2-40B4-BE49-F238E27FC236}">
              <a16:creationId xmlns:a16="http://schemas.microsoft.com/office/drawing/2014/main" id="{D7F4CA96-A912-4974-903C-398754DEEC61}"/>
            </a:ext>
          </a:extLst>
        </xdr:cNvPr>
        <xdr:cNvCxnSpPr/>
      </xdr:nvCxnSpPr>
      <xdr:spPr>
        <a:xfrm>
          <a:off x="12194792" y="46688677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292</xdr:row>
      <xdr:rowOff>111125</xdr:rowOff>
    </xdr:from>
    <xdr:to>
      <xdr:col>11</xdr:col>
      <xdr:colOff>0</xdr:colOff>
      <xdr:row>292</xdr:row>
      <xdr:rowOff>111428</xdr:rowOff>
    </xdr:to>
    <xdr:cxnSp macro="">
      <xdr:nvCxnSpPr>
        <xdr:cNvPr id="164" name="Rett linje 148">
          <a:extLst>
            <a:ext uri="{FF2B5EF4-FFF2-40B4-BE49-F238E27FC236}">
              <a16:creationId xmlns:a16="http://schemas.microsoft.com/office/drawing/2014/main" id="{B1C1CA58-7F01-4EF5-A4FD-41CAC4553FCB}"/>
            </a:ext>
          </a:extLst>
        </xdr:cNvPr>
        <xdr:cNvCxnSpPr/>
      </xdr:nvCxnSpPr>
      <xdr:spPr>
        <a:xfrm flipV="1">
          <a:off x="13631030" y="46688375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292</xdr:row>
      <xdr:rowOff>110287</xdr:rowOff>
    </xdr:from>
    <xdr:to>
      <xdr:col>9</xdr:col>
      <xdr:colOff>2140</xdr:colOff>
      <xdr:row>292</xdr:row>
      <xdr:rowOff>110287</xdr:rowOff>
    </xdr:to>
    <xdr:cxnSp macro="">
      <xdr:nvCxnSpPr>
        <xdr:cNvPr id="165" name="Rett linje 149">
          <a:extLst>
            <a:ext uri="{FF2B5EF4-FFF2-40B4-BE49-F238E27FC236}">
              <a16:creationId xmlns:a16="http://schemas.microsoft.com/office/drawing/2014/main" id="{835C958D-2CA3-497C-89DE-DF7A56F11EEF}"/>
            </a:ext>
          </a:extLst>
        </xdr:cNvPr>
        <xdr:cNvCxnSpPr/>
      </xdr:nvCxnSpPr>
      <xdr:spPr>
        <a:xfrm>
          <a:off x="12889466" y="46687537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292</xdr:row>
      <xdr:rowOff>111125</xdr:rowOff>
    </xdr:from>
    <xdr:to>
      <xdr:col>13</xdr:col>
      <xdr:colOff>3175</xdr:colOff>
      <xdr:row>292</xdr:row>
      <xdr:rowOff>111428</xdr:rowOff>
    </xdr:to>
    <xdr:cxnSp macro="">
      <xdr:nvCxnSpPr>
        <xdr:cNvPr id="166" name="Rett linje 150">
          <a:extLst>
            <a:ext uri="{FF2B5EF4-FFF2-40B4-BE49-F238E27FC236}">
              <a16:creationId xmlns:a16="http://schemas.microsoft.com/office/drawing/2014/main" id="{E0081D82-5FB3-453E-8AFA-F6E9B969729D}"/>
            </a:ext>
          </a:extLst>
        </xdr:cNvPr>
        <xdr:cNvCxnSpPr/>
      </xdr:nvCxnSpPr>
      <xdr:spPr>
        <a:xfrm flipV="1">
          <a:off x="14443830" y="46688375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292</xdr:row>
      <xdr:rowOff>111125</xdr:rowOff>
    </xdr:from>
    <xdr:to>
      <xdr:col>15</xdr:col>
      <xdr:colOff>3175</xdr:colOff>
      <xdr:row>292</xdr:row>
      <xdr:rowOff>111428</xdr:rowOff>
    </xdr:to>
    <xdr:cxnSp macro="">
      <xdr:nvCxnSpPr>
        <xdr:cNvPr id="167" name="Rett linje 151">
          <a:extLst>
            <a:ext uri="{FF2B5EF4-FFF2-40B4-BE49-F238E27FC236}">
              <a16:creationId xmlns:a16="http://schemas.microsoft.com/office/drawing/2014/main" id="{6BC62E60-7017-4799-A61F-9762F6BD7043}"/>
            </a:ext>
          </a:extLst>
        </xdr:cNvPr>
        <xdr:cNvCxnSpPr/>
      </xdr:nvCxnSpPr>
      <xdr:spPr>
        <a:xfrm flipV="1">
          <a:off x="15139155" y="46688375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321</xdr:row>
      <xdr:rowOff>76502</xdr:rowOff>
    </xdr:from>
    <xdr:to>
      <xdr:col>7</xdr:col>
      <xdr:colOff>2791</xdr:colOff>
      <xdr:row>321</xdr:row>
      <xdr:rowOff>76502</xdr:rowOff>
    </xdr:to>
    <xdr:cxnSp macro="">
      <xdr:nvCxnSpPr>
        <xdr:cNvPr id="170" name="Rett linje 137">
          <a:extLst>
            <a:ext uri="{FF2B5EF4-FFF2-40B4-BE49-F238E27FC236}">
              <a16:creationId xmlns:a16="http://schemas.microsoft.com/office/drawing/2014/main" id="{3432BBCE-8084-4FED-92BA-5303B6531B41}"/>
            </a:ext>
          </a:extLst>
        </xdr:cNvPr>
        <xdr:cNvCxnSpPr/>
      </xdr:nvCxnSpPr>
      <xdr:spPr>
        <a:xfrm>
          <a:off x="12194792" y="51578177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572255</xdr:colOff>
      <xdr:row>321</xdr:row>
      <xdr:rowOff>85725</xdr:rowOff>
    </xdr:from>
    <xdr:to>
      <xdr:col>10</xdr:col>
      <xdr:colOff>133350</xdr:colOff>
      <xdr:row>321</xdr:row>
      <xdr:rowOff>86028</xdr:rowOff>
    </xdr:to>
    <xdr:cxnSp macro="">
      <xdr:nvCxnSpPr>
        <xdr:cNvPr id="171" name="Rett linje 138">
          <a:extLst>
            <a:ext uri="{FF2B5EF4-FFF2-40B4-BE49-F238E27FC236}">
              <a16:creationId xmlns:a16="http://schemas.microsoft.com/office/drawing/2014/main" id="{34D8BA80-9281-45CD-B816-B9AE036B64A4}"/>
            </a:ext>
          </a:extLst>
        </xdr:cNvPr>
        <xdr:cNvCxnSpPr/>
      </xdr:nvCxnSpPr>
      <xdr:spPr>
        <a:xfrm flipV="1">
          <a:off x="13611980" y="55406925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321</xdr:row>
      <xdr:rowOff>75362</xdr:rowOff>
    </xdr:from>
    <xdr:to>
      <xdr:col>9</xdr:col>
      <xdr:colOff>2140</xdr:colOff>
      <xdr:row>321</xdr:row>
      <xdr:rowOff>75362</xdr:rowOff>
    </xdr:to>
    <xdr:cxnSp macro="">
      <xdr:nvCxnSpPr>
        <xdr:cNvPr id="172" name="Rett linje 139">
          <a:extLst>
            <a:ext uri="{FF2B5EF4-FFF2-40B4-BE49-F238E27FC236}">
              <a16:creationId xmlns:a16="http://schemas.microsoft.com/office/drawing/2014/main" id="{221C0E3A-233D-4447-95F7-F9F44481B594}"/>
            </a:ext>
          </a:extLst>
        </xdr:cNvPr>
        <xdr:cNvCxnSpPr/>
      </xdr:nvCxnSpPr>
      <xdr:spPr>
        <a:xfrm>
          <a:off x="12889466" y="51577037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321</xdr:row>
      <xdr:rowOff>76200</xdr:rowOff>
    </xdr:from>
    <xdr:to>
      <xdr:col>13</xdr:col>
      <xdr:colOff>3175</xdr:colOff>
      <xdr:row>321</xdr:row>
      <xdr:rowOff>76503</xdr:rowOff>
    </xdr:to>
    <xdr:cxnSp macro="">
      <xdr:nvCxnSpPr>
        <xdr:cNvPr id="173" name="Rett linje 140">
          <a:extLst>
            <a:ext uri="{FF2B5EF4-FFF2-40B4-BE49-F238E27FC236}">
              <a16:creationId xmlns:a16="http://schemas.microsoft.com/office/drawing/2014/main" id="{74F0EB79-747E-489D-892B-C0446D823916}"/>
            </a:ext>
          </a:extLst>
        </xdr:cNvPr>
        <xdr:cNvCxnSpPr/>
      </xdr:nvCxnSpPr>
      <xdr:spPr>
        <a:xfrm flipV="1">
          <a:off x="14443830" y="51577875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321</xdr:row>
      <xdr:rowOff>85969</xdr:rowOff>
    </xdr:from>
    <xdr:to>
      <xdr:col>15</xdr:col>
      <xdr:colOff>3175</xdr:colOff>
      <xdr:row>321</xdr:row>
      <xdr:rowOff>86272</xdr:rowOff>
    </xdr:to>
    <xdr:cxnSp macro="">
      <xdr:nvCxnSpPr>
        <xdr:cNvPr id="174" name="Rett linje 141">
          <a:extLst>
            <a:ext uri="{FF2B5EF4-FFF2-40B4-BE49-F238E27FC236}">
              <a16:creationId xmlns:a16="http://schemas.microsoft.com/office/drawing/2014/main" id="{73D97410-22B3-4D33-9EC8-739AFAFB734B}"/>
            </a:ext>
          </a:extLst>
        </xdr:cNvPr>
        <xdr:cNvCxnSpPr/>
      </xdr:nvCxnSpPr>
      <xdr:spPr>
        <a:xfrm flipV="1">
          <a:off x="15139155" y="51587644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2792</xdr:colOff>
      <xdr:row>314</xdr:row>
      <xdr:rowOff>111427</xdr:rowOff>
    </xdr:from>
    <xdr:to>
      <xdr:col>7</xdr:col>
      <xdr:colOff>2791</xdr:colOff>
      <xdr:row>314</xdr:row>
      <xdr:rowOff>111427</xdr:rowOff>
    </xdr:to>
    <xdr:cxnSp macro="">
      <xdr:nvCxnSpPr>
        <xdr:cNvPr id="175" name="Rett linje 147">
          <a:extLst>
            <a:ext uri="{FF2B5EF4-FFF2-40B4-BE49-F238E27FC236}">
              <a16:creationId xmlns:a16="http://schemas.microsoft.com/office/drawing/2014/main" id="{C9AAEEFD-9476-4E27-81ED-96AFB646E13D}"/>
            </a:ext>
          </a:extLst>
        </xdr:cNvPr>
        <xdr:cNvCxnSpPr/>
      </xdr:nvCxnSpPr>
      <xdr:spPr>
        <a:xfrm>
          <a:off x="12194792" y="50508202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755</xdr:colOff>
      <xdr:row>314</xdr:row>
      <xdr:rowOff>111125</xdr:rowOff>
    </xdr:from>
    <xdr:to>
      <xdr:col>11</xdr:col>
      <xdr:colOff>0</xdr:colOff>
      <xdr:row>314</xdr:row>
      <xdr:rowOff>111428</xdr:rowOff>
    </xdr:to>
    <xdr:cxnSp macro="">
      <xdr:nvCxnSpPr>
        <xdr:cNvPr id="176" name="Rett linje 148">
          <a:extLst>
            <a:ext uri="{FF2B5EF4-FFF2-40B4-BE49-F238E27FC236}">
              <a16:creationId xmlns:a16="http://schemas.microsoft.com/office/drawing/2014/main" id="{555F869B-4AF2-42D4-932C-34D5853E47F2}"/>
            </a:ext>
          </a:extLst>
        </xdr:cNvPr>
        <xdr:cNvCxnSpPr/>
      </xdr:nvCxnSpPr>
      <xdr:spPr>
        <a:xfrm flipV="1">
          <a:off x="13631030" y="50507900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2141</xdr:colOff>
      <xdr:row>314</xdr:row>
      <xdr:rowOff>110287</xdr:rowOff>
    </xdr:from>
    <xdr:to>
      <xdr:col>9</xdr:col>
      <xdr:colOff>2140</xdr:colOff>
      <xdr:row>314</xdr:row>
      <xdr:rowOff>110287</xdr:rowOff>
    </xdr:to>
    <xdr:cxnSp macro="">
      <xdr:nvCxnSpPr>
        <xdr:cNvPr id="177" name="Rett linje 149">
          <a:extLst>
            <a:ext uri="{FF2B5EF4-FFF2-40B4-BE49-F238E27FC236}">
              <a16:creationId xmlns:a16="http://schemas.microsoft.com/office/drawing/2014/main" id="{B0B43021-B17F-4CFE-887F-CCBF27139942}"/>
            </a:ext>
          </a:extLst>
        </xdr:cNvPr>
        <xdr:cNvCxnSpPr/>
      </xdr:nvCxnSpPr>
      <xdr:spPr>
        <a:xfrm>
          <a:off x="12889466" y="50507062"/>
          <a:ext cx="152399" cy="0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3930</xdr:colOff>
      <xdr:row>314</xdr:row>
      <xdr:rowOff>111125</xdr:rowOff>
    </xdr:from>
    <xdr:to>
      <xdr:col>13</xdr:col>
      <xdr:colOff>3175</xdr:colOff>
      <xdr:row>314</xdr:row>
      <xdr:rowOff>111428</xdr:rowOff>
    </xdr:to>
    <xdr:cxnSp macro="">
      <xdr:nvCxnSpPr>
        <xdr:cNvPr id="178" name="Rett linje 150">
          <a:extLst>
            <a:ext uri="{FF2B5EF4-FFF2-40B4-BE49-F238E27FC236}">
              <a16:creationId xmlns:a16="http://schemas.microsoft.com/office/drawing/2014/main" id="{461B222D-ABC1-4508-A347-1AC9613A885B}"/>
            </a:ext>
          </a:extLst>
        </xdr:cNvPr>
        <xdr:cNvCxnSpPr/>
      </xdr:nvCxnSpPr>
      <xdr:spPr>
        <a:xfrm flipV="1">
          <a:off x="14443830" y="50507900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3930</xdr:colOff>
      <xdr:row>314</xdr:row>
      <xdr:rowOff>111125</xdr:rowOff>
    </xdr:from>
    <xdr:to>
      <xdr:col>15</xdr:col>
      <xdr:colOff>3175</xdr:colOff>
      <xdr:row>314</xdr:row>
      <xdr:rowOff>111428</xdr:rowOff>
    </xdr:to>
    <xdr:cxnSp macro="">
      <xdr:nvCxnSpPr>
        <xdr:cNvPr id="179" name="Rett linje 151">
          <a:extLst>
            <a:ext uri="{FF2B5EF4-FFF2-40B4-BE49-F238E27FC236}">
              <a16:creationId xmlns:a16="http://schemas.microsoft.com/office/drawing/2014/main" id="{D0808ED0-C515-439C-ABF2-E426F5820138}"/>
            </a:ext>
          </a:extLst>
        </xdr:cNvPr>
        <xdr:cNvCxnSpPr/>
      </xdr:nvCxnSpPr>
      <xdr:spPr>
        <a:xfrm flipV="1">
          <a:off x="15139155" y="50507900"/>
          <a:ext cx="151645" cy="303"/>
        </a:xfrm>
        <a:prstGeom prst="line">
          <a:avLst/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479777</xdr:colOff>
      <xdr:row>36</xdr:row>
      <xdr:rowOff>56446</xdr:rowOff>
    </xdr:from>
    <xdr:to>
      <xdr:col>13</xdr:col>
      <xdr:colOff>4120444</xdr:colOff>
      <xdr:row>41</xdr:row>
      <xdr:rowOff>1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766F1674-50E9-97D5-F919-70B3E8D8BACE}"/>
            </a:ext>
          </a:extLst>
        </xdr:cNvPr>
        <xdr:cNvSpPr txBox="1"/>
      </xdr:nvSpPr>
      <xdr:spPr>
        <a:xfrm>
          <a:off x="16326555" y="8113890"/>
          <a:ext cx="3640667" cy="7902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6000"/>
            <a:t>Eksempel</a:t>
          </a:r>
        </a:p>
      </xdr:txBody>
    </xdr:sp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7-04T09:33:17.650"/>
    </inkml:context>
    <inkml:brush xml:id="br0">
      <inkml:brushProperty name="width" value="0.035" units="cm"/>
      <inkml:brushProperty name="height" value="0.035" units="cm"/>
      <inkml:brushProperty name="color" value="#FFC114"/>
    </inkml:brush>
  </inkml:definitions>
  <inkml:trace contextRef="#ctx0" brushRef="#br0">1 1 24575,'0'0'-8191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7-04T09:33:18.220"/>
    </inkml:context>
    <inkml:brush xml:id="br0">
      <inkml:brushProperty name="width" value="0.035" units="cm"/>
      <inkml:brushProperty name="height" value="0.035" units="cm"/>
      <inkml:brushProperty name="color" value="#FFC114"/>
    </inkml:brush>
  </inkml:definitions>
  <inkml:trace contextRef="#ctx0" brushRef="#br0">0 1 24575,'0'0'-8191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7-04T09:33:18.745"/>
    </inkml:context>
    <inkml:brush xml:id="br0">
      <inkml:brushProperty name="width" value="0.035" units="cm"/>
      <inkml:brushProperty name="height" value="0.035" units="cm"/>
      <inkml:brushProperty name="color" value="#FFC114"/>
    </inkml:brush>
  </inkml:definitions>
  <inkml:trace contextRef="#ctx0" brushRef="#br0">0 0 24575,'0'0'-8191</inkml:trace>
</inkml:ink>
</file>

<file path=xl/persons/person.xml><?xml version="1.0" encoding="utf-8"?>
<personList xmlns="http://schemas.microsoft.com/office/spreadsheetml/2018/threadedcomments" xmlns:x="http://schemas.openxmlformats.org/spreadsheetml/2006/main">
  <person displayName="Nora Holand Hay" id="{A0D458D7-9A51-0140-8750-FA05B175ABB7}" userId="S::nora@futurebuilt.no::bf048b4b-e32d-4306-94d5-dd3e1d32c48b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B7A7B6A-A5AD-9447-8C21-9E96613B8C78}" name="Tabell1" displayName="Tabell1" ref="B7:Z174" totalsRowShown="0" headerRowDxfId="108" dataDxfId="107" tableBorderDxfId="106" headerRowCellStyle="Normal 1">
  <autoFilter ref="B7:Z174" xr:uid="{5B7A7B6A-A5AD-9447-8C21-9E96613B8C78}"/>
  <sortState xmlns:xlrd2="http://schemas.microsoft.com/office/spreadsheetml/2017/richdata2" ref="B8:Z174">
    <sortCondition ref="B7:B174"/>
  </sortState>
  <tableColumns count="25">
    <tableColumn id="1" xr3:uid="{4B442430-A321-4C4E-8068-40AC39D151E6}" name="Velg del-indeks" dataDxfId="105" dataCellStyle="Normal 1"/>
    <tableColumn id="10" xr3:uid="{973AB759-9974-BC40-AD64-133B9CF163BF}" name="xx Bygningsdel" dataDxfId="104" dataCellStyle="Normal 1"/>
    <tableColumn id="3" xr3:uid="{8B6E6670-F7C5-0D44-AE05-A7FA5A57CC41}" name="Beskrivelse av bygningskomponent" dataDxfId="103" dataCellStyle="Normal 1"/>
    <tableColumn id="4" xr3:uid="{D79E1EB8-BB31-4A4D-BDF4-AD0619793C99}" name="Produktkategori" dataDxfId="102" dataCellStyle="Normal 1"/>
    <tableColumn id="5" xr3:uid="{0714766C-1426-FF4A-BEF8-0C8DA86EF34C}" name="Vekt (kg)" dataDxfId="101" dataCellStyle="Normal 1"/>
    <tableColumn id="6" xr3:uid="{A6ECB28B-40B9-A544-BB53-063B73D8E67C}" name="Kolonne1" dataDxfId="100" dataCellStyle="Normal 1"/>
    <tableColumn id="7" xr3:uid="{9335733F-FDCF-C14E-B034-E4814523ED02}" name="Tiltak" dataDxfId="99" dataCellStyle="Normal 1"/>
    <tableColumn id="8" xr3:uid="{57BEE89D-A616-514E-A14F-8CEB219916FA}" name="Gjenvinnings-_x000a_faktor _x000a_(mellom 0-1)" dataDxfId="98" dataCellStyle="Normal 1"/>
    <tableColumn id="9" xr3:uid="{C1281390-B827-AB4E-AEA4-CCF66666570E}" name="Kolonne2" dataDxfId="97" dataCellStyle="Normal 1"/>
    <tableColumn id="11" xr3:uid="{E2C15663-3551-0448-B47F-D671D80F14DC}" name="Ombrukbarhet" dataDxfId="96"/>
    <tableColumn id="12" xr3:uid="{764B043F-1AA8-0846-AD39-6CACF7075AA2}" name="Gjenvinnbarhet" dataDxfId="95">
      <calculatedColumnFormula>IFERROR(_xlfn.XLOOKUP(Tabell1[[#This Row],[Produktkategori]], Tabell4[Velg kategori], Tabell4[Faktor]),"")</calculatedColumnFormula>
    </tableColumn>
    <tableColumn id="26" xr3:uid="{F59A1BA7-4108-E545-98B2-276D95814825}" name="Avfallstype" dataDxfId="94">
      <calculatedColumnFormula>IFERROR(_xlfn.XLOOKUP(Tabell1[[#This Row],[Produktkategori]], Tabell4[Velg kategori], Tabell4[Avfallskategori]),"")</calculatedColumnFormula>
    </tableColumn>
    <tableColumn id="13" xr3:uid="{0BB76B32-4956-5C44-A191-CCE4A98997B3}" name="Begrunnelse for valg av faktor for gjenvinnbarhet" dataDxfId="93"/>
    <tableColumn id="28" xr3:uid="{F38FDB71-07BC-534A-8A51-7C269F28E759}" name="Ekstern KS" dataDxfId="92"/>
    <tableColumn id="14" xr3:uid="{B8C891DC-2B47-884A-A353-06221D760ADD}" name="Kolonne3" dataDxfId="91" dataCellStyle="Normal 1"/>
    <tableColumn id="15" xr3:uid="{757EBDB8-C171-0245-B06C-332566AE4F0F}" name="Vekt av bevart_x000a_(kg)" dataDxfId="90">
      <calculatedColumnFormula>IF(H8="Bevart",F8,0)</calculatedColumnFormula>
    </tableColumn>
    <tableColumn id="16" xr3:uid="{59AEBE75-3ED4-BD48-92CF-B82BF6B5E29E}" name="Vekt av ombrukt_x000a_(kg)" dataDxfId="89">
      <calculatedColumnFormula>IF(H8="Ombruk",F8,0)</calculatedColumnFormula>
    </tableColumn>
    <tableColumn id="17" xr3:uid="{2034FB80-A4B0-6A4D-A47E-43480B0F7CE3}" name="Vekt av overskudd_x000a_(kg)" dataDxfId="88">
      <calculatedColumnFormula>IF(H8="Overskudd",F8,0)</calculatedColumnFormula>
    </tableColumn>
    <tableColumn id="18" xr3:uid="{2F80B284-28B8-8C4F-86AF-5196C1FA7138}" name="Vekt av gjenvunnet" dataDxfId="87">
      <calculatedColumnFormula>IF(H8="Gjenvunnet",F8*I8,0)</calculatedColumnFormula>
    </tableColumn>
    <tableColumn id="19" xr3:uid="{8CB62BBF-6ED5-D34C-99C7-8BB891B90BDF}" name="Vekt av nytt i gjenvunnet" dataDxfId="86">
      <calculatedColumnFormula>IF(H8="Gjenvunnet",(1-I8)*F8,0)</calculatedColumnFormula>
    </tableColumn>
    <tableColumn id="20" xr3:uid="{729F09EF-C21D-6940-AEF0-2A7851CE5CCA}" name="Vekt av nytt_x000a_(kg)" dataDxfId="85">
      <calculatedColumnFormula>IF(H8="Nytt",F8,0)</calculatedColumnFormula>
    </tableColumn>
    <tableColumn id="21" xr3:uid="{AEDFAC18-708E-8749-9253-B59CFA1DF322}" name="Kolonne4" dataDxfId="84"/>
    <tableColumn id="22" xr3:uid="{93BC40F1-45AF-FB4A-BB41-1D21BA53B502}" name="Vekt av ombrukbart_x000a_(kg)" dataDxfId="83">
      <calculatedColumnFormula>IF(K8="Ombrukbart",F8,0)</calculatedColumnFormula>
    </tableColumn>
    <tableColumn id="23" xr3:uid="{00C674B5-87A2-8849-A230-3988EFB8CFF4}" name="Vekt av avfall_x000a_(kg)" dataDxfId="82">
      <calculatedColumnFormula>Tabell1[[#This Row],[Vekt (kg)]]-(Tabell1[[#This Row],[Vekt (kg)]]*Tabell1[[#This Row],[Gjenvinnbarhet]])</calculatedColumnFormula>
    </tableColumn>
    <tableColumn id="27" xr3:uid="{87A804FC-E72E-E842-A585-7C1BD3C21188}" name="Vekt av gjenvinnbart" dataDxfId="81">
      <calculatedColumnFormula>Tabell1[[#This Row],[Vekt (kg)]]*Tabell1[[#This Row],[Gjenvinnbarhet]]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29260AA-50DD-47C6-903C-22B8154C775F}" name="Tabell16" displayName="Tabell16" ref="B7:P174" totalsRowShown="0" headerRowDxfId="66" dataDxfId="65" tableBorderDxfId="64" headerRowCellStyle="Normal 1">
  <autoFilter ref="B7:P174" xr:uid="{129260AA-50DD-47C6-903C-22B8154C775F}"/>
  <tableColumns count="15">
    <tableColumn id="1" xr3:uid="{F54B57D1-3445-4301-B7DB-1FC0F0E0FB91}" name="xx Bygningsdel" dataDxfId="63" dataCellStyle="Normal 1"/>
    <tableColumn id="2" xr3:uid="{EE1552B4-166C-4FE0-B913-341863FA7267}" name="xxx Bygningsdel" dataDxfId="62" dataCellStyle="Normal 1"/>
    <tableColumn id="3" xr3:uid="{649B2A22-6CE5-4FEA-864D-0FDD336EC3AC}" name="Tilleggsinformasjon om fyllmassene" dataDxfId="61" dataCellStyle="Normal 1"/>
    <tableColumn id="10" xr3:uid="{4ED1A08D-71FA-4D7C-A44C-97B806F01917}" name="Type fyllmasser" dataDxfId="60" dataCellStyle="Normal 1"/>
    <tableColumn id="5" xr3:uid="{4FADA8FF-A7F2-4B59-9C43-37097711B36A}" name="Vekt (kg)" dataDxfId="59" dataCellStyle="Normal 1"/>
    <tableColumn id="6" xr3:uid="{0D2DB388-73B1-4889-BDBF-22CFE2C71D91}" name="Kolonne1" dataDxfId="58" dataCellStyle="Normal 1"/>
    <tableColumn id="7" xr3:uid="{F2532EA8-8B5D-430B-9697-82DCCA7106DC}" name="Tiltak" dataDxfId="57" dataCellStyle="Normal 1"/>
    <tableColumn id="8" xr3:uid="{2D6C692C-4EF3-4024-840B-C67AD1732942}" name="Gjenvinnings-_x000a_faktor _x000a_(mellom 0-1)" dataDxfId="56" dataCellStyle="Normal 1"/>
    <tableColumn id="9" xr3:uid="{6FF608B7-36D2-4AEC-B71E-09F0B41E01FE}" name="Kolonne12" dataDxfId="55" dataCellStyle="Normal 1"/>
    <tableColumn id="15" xr3:uid="{590F35F3-5266-4E77-9532-73D82D0956FB}" name="Vekt av bevart_x000a_(kg)" dataDxfId="54">
      <calculatedColumnFormula>IF(H8="Bevart",F8,0)</calculatedColumnFormula>
    </tableColumn>
    <tableColumn id="16" xr3:uid="{223BA9EF-BA5E-4D81-9613-CAF0907328A5}" name="Vekt av ombrukt_x000a_(kg)" dataDxfId="53">
      <calculatedColumnFormula>IF(H8="Ombruk",F8,0)</calculatedColumnFormula>
    </tableColumn>
    <tableColumn id="17" xr3:uid="{AF35940B-FC3B-4EF9-B8F6-862DD897EB18}" name="Vekt av overskudd_x000a_(kg)" dataDxfId="52">
      <calculatedColumnFormula>IF(H8="Overskudd",F8,0)</calculatedColumnFormula>
    </tableColumn>
    <tableColumn id="18" xr3:uid="{9F76C437-66F9-4007-A828-EA3624E3931B}" name="Vekt av gjenvunnet" dataDxfId="51">
      <calculatedColumnFormula>IF(H8="Gjenvunnet",F8*I8,0)</calculatedColumnFormula>
    </tableColumn>
    <tableColumn id="19" xr3:uid="{F18AE1CD-3DD7-4DCD-AB09-75A2BCDF2A8F}" name="Vekt av nytt i gjenvunnet" dataDxfId="50">
      <calculatedColumnFormula>IF(H8="Gjenvunnet",(1-I8)*F8,0)</calculatedColumnFormula>
    </tableColumn>
    <tableColumn id="20" xr3:uid="{ED648E68-103E-43EE-8CAA-8B6686529BEE}" name="Vekt av nytt_x000a_(kg)" dataDxfId="49">
      <calculatedColumnFormula>IF(H8="Nytt",F8,0)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5FA1B52-696C-D146-9DFF-6F44AE3CB187}" name="Tabell4" displayName="Tabell4" ref="K7:M45" totalsRowShown="0" headerRowDxfId="48" tableBorderDxfId="47">
  <autoFilter ref="K7:M45" xr:uid="{C5FA1B52-696C-D146-9DFF-6F44AE3CB187}"/>
  <sortState xmlns:xlrd2="http://schemas.microsoft.com/office/spreadsheetml/2017/richdata2" ref="K8:M41">
    <sortCondition ref="K7:K41"/>
  </sortState>
  <tableColumns count="3">
    <tableColumn id="1" xr3:uid="{CA549890-D855-9C41-8A33-43DB4357B8EC}" name="Velg kategori" dataDxfId="46"/>
    <tableColumn id="2" xr3:uid="{78937668-BC23-484C-A3AF-A3A8335A4292}" name="Avfallskategori" dataDxfId="45"/>
    <tableColumn id="3" xr3:uid="{09B801F7-DD21-0D45-A95C-80AA1E71CE4C}" name="Faktor" dataDxfId="44">
      <calculatedColumnFormula>IFERROR(LOOKUP(L8,Tabell3[Avfallstype],Tabell3[Faktor til gjenvinning]), 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DB49C76-5F70-1A44-A492-08053BD12D97}" name="Tabell3" displayName="Tabell3" ref="O7:P27" totalsRowShown="0" headerRowDxfId="43" tableBorderDxfId="42">
  <autoFilter ref="O7:P27" xr:uid="{FDB49C76-5F70-1A44-A492-08053BD12D97}"/>
  <sortState xmlns:xlrd2="http://schemas.microsoft.com/office/spreadsheetml/2017/richdata2" ref="O8:P27">
    <sortCondition ref="O7:O27"/>
  </sortState>
  <tableColumns count="2">
    <tableColumn id="1" xr3:uid="{F1B42552-A7AF-C748-951C-9A015438854E}" name="Avfallstype" dataDxfId="41"/>
    <tableColumn id="2" xr3:uid="{B6766730-CD5B-BA49-AC83-E06962D8E806}" name="Faktor til gjenvinning" dataDxfId="4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FDD874-8E96-F94F-ADA9-C8DD80FEFA85}" name="Tabell13" displayName="Tabell13" ref="B7:Z174" totalsRowShown="0" headerRowDxfId="27" dataDxfId="26" tableBorderDxfId="25" headerRowCellStyle="Normal 1">
  <autoFilter ref="B7:Z174" xr:uid="{5B7A7B6A-A5AD-9447-8C21-9E96613B8C78}"/>
  <sortState xmlns:xlrd2="http://schemas.microsoft.com/office/spreadsheetml/2017/richdata2" ref="B8:Z174">
    <sortCondition ref="B7:B174"/>
  </sortState>
  <tableColumns count="25">
    <tableColumn id="1" xr3:uid="{A530F226-8761-B244-B4C5-BBDC0C70046A}" name="Velg del-indeks" dataDxfId="24" dataCellStyle="Normal 1"/>
    <tableColumn id="10" xr3:uid="{51409510-1B33-0A48-A79D-2F2F824F04C3}" name="xx Bygningsdel" dataDxfId="23" dataCellStyle="Normal 1"/>
    <tableColumn id="3" xr3:uid="{52950801-AFD0-C946-9577-6FDAF6593E12}" name="Beskrivelse av bygningskomponent" dataDxfId="22" dataCellStyle="Normal 1"/>
    <tableColumn id="4" xr3:uid="{A8E7BB70-979E-2541-8C6C-512DB0C97B20}" name="Produktkategori" dataDxfId="21" dataCellStyle="Normal 1"/>
    <tableColumn id="5" xr3:uid="{443E4AF2-2651-F446-84EB-7C18EEE4018D}" name="Vekt (kg)" dataDxfId="20" dataCellStyle="Normal 1"/>
    <tableColumn id="6" xr3:uid="{CBEA8B54-07EA-8243-A5F3-4A0E5F9B5DF1}" name="Kolonne1" dataDxfId="19" dataCellStyle="Normal 1"/>
    <tableColumn id="7" xr3:uid="{5CFB0101-AC0E-D449-91B8-446D780BCC35}" name="Tiltak" dataDxfId="18" dataCellStyle="Normal 1"/>
    <tableColumn id="8" xr3:uid="{5758B176-F215-A44D-A44F-F5EC6B7F6337}" name="Gjenvinnings-_x000a_faktor _x000a_(mellom 0-1)" dataDxfId="17" dataCellStyle="Normal 1"/>
    <tableColumn id="9" xr3:uid="{D261DECA-33E4-414C-99FD-8D08945C7D51}" name="Kolonne2" dataDxfId="16" dataCellStyle="Normal 1"/>
    <tableColumn id="11" xr3:uid="{1044647E-1B63-0F46-922F-522BE001D2E5}" name="Ombrukbarhet" dataDxfId="15"/>
    <tableColumn id="12" xr3:uid="{2C82DE82-F57A-6E4F-B72C-63026EE9CFCA}" name="Gjenvinnbarhet" dataDxfId="14">
      <calculatedColumnFormula>IFERROR(_xlfn.XLOOKUP(Tabell13[[#This Row],[Produktkategori]], Tabell4[Velg kategori], Tabell4[Faktor]),"")</calculatedColumnFormula>
    </tableColumn>
    <tableColumn id="26" xr3:uid="{C786EC00-E733-D947-9862-3C053A2AE55D}" name="Avfallstype" dataDxfId="13">
      <calculatedColumnFormula>IFERROR(_xlfn.XLOOKUP(Tabell13[[#This Row],[Produktkategori]], Tabell4[Velg kategori], Tabell4[Avfallskategori]),"")</calculatedColumnFormula>
    </tableColumn>
    <tableColumn id="13" xr3:uid="{39B10183-79BC-8345-BF5A-A95D3699526E}" name="Begrunnelse for valg av faktor for gjenvinnbarhet" dataDxfId="12"/>
    <tableColumn id="28" xr3:uid="{4A917939-5E6D-DE41-AFD8-58DCE0720925}" name="Ekstern KS" dataDxfId="11"/>
    <tableColumn id="14" xr3:uid="{A72E06E1-7773-7D41-8DF7-702DFBB55999}" name="Kolonne3" dataDxfId="10" dataCellStyle="Normal 1"/>
    <tableColumn id="15" xr3:uid="{F562AEA3-B320-2F4E-B7DA-D83D03A09DBE}" name="Vekt av bevart_x000a_(kg)" dataDxfId="9">
      <calculatedColumnFormula>IF(H8="Bevart",F8,0)</calculatedColumnFormula>
    </tableColumn>
    <tableColumn id="16" xr3:uid="{2D032DDC-6B80-9741-B3C1-EDF7D4376E07}" name="Vekt av ombrukt_x000a_(kg)" dataDxfId="8">
      <calculatedColumnFormula>IF(H8="Ombruk",F8,0)</calculatedColumnFormula>
    </tableColumn>
    <tableColumn id="17" xr3:uid="{7C31FD35-30A5-7D48-9CAB-381552D8C593}" name="Vekt av overskudd_x000a_(kg)" dataDxfId="7">
      <calculatedColumnFormula>IF(H8="Overskudd",F8,0)</calculatedColumnFormula>
    </tableColumn>
    <tableColumn id="18" xr3:uid="{7CDCFDE1-6E2A-CF41-9C73-DB4C9BE99FC9}" name="Vekt av gjenvunnet" dataDxfId="6">
      <calculatedColumnFormula>IF(H8="Gjenvunnet",F8*I8,0)</calculatedColumnFormula>
    </tableColumn>
    <tableColumn id="19" xr3:uid="{D20C6EA8-629D-8244-A4E4-4318CC8B12DD}" name="Vekt av nytt i gjenvunnet" dataDxfId="5">
      <calculatedColumnFormula>IF(H8="Gjenvunnet",(1-I8)*F8,0)</calculatedColumnFormula>
    </tableColumn>
    <tableColumn id="20" xr3:uid="{AE836C53-5141-EF47-AA17-9F36323487B8}" name="Vekt av nytt_x000a_(kg)" dataDxfId="4">
      <calculatedColumnFormula>IF(H8="Nytt",F8,0)</calculatedColumnFormula>
    </tableColumn>
    <tableColumn id="21" xr3:uid="{A5481523-17E6-2044-AC06-32E6E570EDFD}" name="Kolonne4" dataDxfId="3"/>
    <tableColumn id="22" xr3:uid="{F8F0538F-59FB-4643-AF66-2CA682B35B62}" name="Vekt av ombrukbart_x000a_(kg)" dataDxfId="2">
      <calculatedColumnFormula>IF(K8="Ombrukbart",F8,0)</calculatedColumnFormula>
    </tableColumn>
    <tableColumn id="23" xr3:uid="{53CFBBB9-E536-9B49-9B49-29D69D8C633F}" name="Vekt av avfall_x000a_(kg)" dataDxfId="1">
      <calculatedColumnFormula>Tabell13[[#This Row],[Vekt (kg)]]-(Tabell13[[#This Row],[Vekt (kg)]]*Tabell13[[#This Row],[Gjenvinnbarhet]])</calculatedColumnFormula>
    </tableColumn>
    <tableColumn id="27" xr3:uid="{A2957565-F1C8-AA40-8745-83273CD2D4E0}" name="Vekt av gjenvinnbart" dataDxfId="0">
      <calculatedColumnFormula>Tabell13[[#This Row],[Vekt (kg)]]*Tabell13[[#This Row],[Gjenvinnbarhet]]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FutureBuilt">
  <a:themeElements>
    <a:clrScheme name="FutureBuilt">
      <a:dk1>
        <a:sysClr val="windowText" lastClr="000000"/>
      </a:dk1>
      <a:lt1>
        <a:sysClr val="window" lastClr="FFFFFF"/>
      </a:lt1>
      <a:dk2>
        <a:srgbClr val="235D5A"/>
      </a:dk2>
      <a:lt2>
        <a:srgbClr val="17AF8A"/>
      </a:lt2>
      <a:accent1>
        <a:srgbClr val="A5C3E1"/>
      </a:accent1>
      <a:accent2>
        <a:srgbClr val="FFF0C3"/>
      </a:accent2>
      <a:accent3>
        <a:srgbClr val="E6FA3C"/>
      </a:accent3>
      <a:accent4>
        <a:srgbClr val="EB6E58"/>
      </a:accent4>
      <a:accent5>
        <a:srgbClr val="C8E6E4"/>
      </a:accent5>
      <a:accent6>
        <a:srgbClr val="FAA05A"/>
      </a:accent6>
      <a:hlink>
        <a:srgbClr val="4176BE"/>
      </a:hlink>
      <a:folHlink>
        <a:srgbClr val="9655A0"/>
      </a:folHlink>
    </a:clrScheme>
    <a:fontScheme name="FutureBuilt">
      <a:majorFont>
        <a:latin typeface="Replic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Helvetica"/>
        <a:ea typeface=""/>
        <a:cs typeface=""/>
        <a:font script="Jpan" typeface="ＭＳ Ｐ明朝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23" dT="2024-01-26T13:26:28.75" personId="{A0D458D7-9A51-0140-8750-FA05B175ABB7}" id="{93C4B0CE-DBA2-FE44-A90F-D7A04E6AB188}">
    <text>Stein er utenfor SSB-statistikken og fylt inn av FB.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vmlDrawing" Target="../drawings/vmlDrawing1.vm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C9A3B-F4A3-F24E-AAF5-339A8704DE82}">
  <sheetPr>
    <tabColor theme="8"/>
  </sheetPr>
  <dimension ref="A2:Y67"/>
  <sheetViews>
    <sheetView tabSelected="1" zoomScale="110" zoomScaleNormal="110" workbookViewId="0">
      <selection activeCell="B7" sqref="B7"/>
    </sheetView>
  </sheetViews>
  <sheetFormatPr defaultColWidth="10.85546875" defaultRowHeight="14.1"/>
  <cols>
    <col min="1" max="1" width="2.28515625" style="71" customWidth="1"/>
    <col min="2" max="2" width="5.85546875" style="72" customWidth="1"/>
    <col min="3" max="21" width="5.85546875" style="71" customWidth="1"/>
    <col min="22" max="16384" width="10.85546875" style="71"/>
  </cols>
  <sheetData>
    <row r="2" spans="1:25" s="67" customFormat="1" ht="27.95">
      <c r="B2" s="68" t="s">
        <v>0</v>
      </c>
    </row>
    <row r="3" spans="1:25" s="67" customFormat="1" ht="6.95" customHeight="1">
      <c r="B3" s="69"/>
    </row>
    <row r="4" spans="1:25">
      <c r="B4" s="277" t="s">
        <v>1</v>
      </c>
      <c r="G4" s="1"/>
      <c r="W4" s="2"/>
      <c r="X4" s="1"/>
      <c r="Y4" s="1"/>
    </row>
    <row r="5" spans="1:25">
      <c r="B5" s="72" t="s">
        <v>2</v>
      </c>
      <c r="G5" s="1"/>
      <c r="W5" s="78"/>
      <c r="X5" s="78"/>
      <c r="Y5" s="78"/>
    </row>
    <row r="6" spans="1:25">
      <c r="B6" s="277" t="s">
        <v>3</v>
      </c>
      <c r="G6" s="1"/>
      <c r="W6" s="78"/>
      <c r="X6" s="78"/>
      <c r="Y6" s="78"/>
    </row>
    <row r="7" spans="1:25">
      <c r="B7" s="72" t="s">
        <v>4</v>
      </c>
      <c r="G7" s="1"/>
      <c r="X7" s="78"/>
      <c r="Y7" s="78"/>
    </row>
    <row r="8" spans="1:25">
      <c r="G8" s="1"/>
      <c r="X8" s="78"/>
      <c r="Y8" s="78"/>
    </row>
    <row r="9" spans="1:25">
      <c r="A9" s="70"/>
      <c r="B9" s="71"/>
      <c r="D9" s="72"/>
      <c r="E9" s="72"/>
      <c r="F9" s="72"/>
      <c r="G9" s="1"/>
      <c r="X9" s="1"/>
      <c r="Y9" s="1"/>
    </row>
    <row r="10" spans="1:25" ht="23.1">
      <c r="A10" s="72"/>
      <c r="B10" s="64" t="s">
        <v>5</v>
      </c>
      <c r="D10" s="72"/>
      <c r="E10" s="72"/>
      <c r="F10" s="72"/>
      <c r="G10" s="1"/>
      <c r="X10" s="1"/>
      <c r="Y10" s="1"/>
    </row>
    <row r="11" spans="1:25" ht="6.95" customHeight="1">
      <c r="A11" s="72"/>
      <c r="B11" s="71"/>
      <c r="C11" s="73"/>
      <c r="D11" s="73"/>
      <c r="G11" s="1"/>
      <c r="X11" s="1"/>
      <c r="Y11" s="1"/>
    </row>
    <row r="12" spans="1:25">
      <c r="B12" s="277" t="s">
        <v>6</v>
      </c>
      <c r="G12" s="1"/>
      <c r="X12" s="1"/>
      <c r="Y12" s="1"/>
    </row>
    <row r="13" spans="1:25">
      <c r="B13" s="72" t="s">
        <v>7</v>
      </c>
      <c r="G13" s="1"/>
      <c r="X13" s="1"/>
      <c r="Y13" s="1"/>
    </row>
    <row r="14" spans="1:25" ht="9" customHeight="1">
      <c r="G14" s="1"/>
      <c r="X14" s="1"/>
      <c r="Y14" s="1"/>
    </row>
    <row r="15" spans="1:25" ht="15.95" customHeight="1">
      <c r="B15" s="72" t="s">
        <v>8</v>
      </c>
      <c r="G15" s="1"/>
      <c r="X15" s="1"/>
      <c r="Y15" s="1"/>
    </row>
    <row r="16" spans="1:25">
      <c r="A16" s="72"/>
      <c r="B16" s="74" t="s">
        <v>9</v>
      </c>
      <c r="C16" s="72" t="s">
        <v>10</v>
      </c>
      <c r="G16" s="1"/>
      <c r="X16" s="1"/>
      <c r="Y16" s="1"/>
    </row>
    <row r="17" spans="1:25">
      <c r="D17" s="72" t="s">
        <v>11</v>
      </c>
      <c r="G17" s="1"/>
      <c r="X17" s="1"/>
      <c r="Y17" s="1"/>
    </row>
    <row r="18" spans="1:25">
      <c r="B18" s="74" t="s">
        <v>12</v>
      </c>
      <c r="C18" s="72" t="s">
        <v>13</v>
      </c>
      <c r="D18" s="72"/>
      <c r="G18" s="1"/>
      <c r="X18" s="1"/>
      <c r="Y18" s="1"/>
    </row>
    <row r="19" spans="1:25">
      <c r="C19" s="72" t="s">
        <v>14</v>
      </c>
      <c r="D19" s="72"/>
      <c r="G19" s="1"/>
      <c r="X19" s="1"/>
      <c r="Y19" s="1"/>
    </row>
    <row r="20" spans="1:25">
      <c r="B20" s="74" t="s">
        <v>15</v>
      </c>
      <c r="C20" s="72" t="s">
        <v>16</v>
      </c>
      <c r="F20" s="1"/>
      <c r="X20" s="1"/>
      <c r="Y20" s="1"/>
    </row>
    <row r="21" spans="1:25" ht="17.100000000000001" customHeight="1">
      <c r="A21" s="72"/>
      <c r="B21" s="71"/>
      <c r="C21" s="72"/>
      <c r="D21" s="72" t="s">
        <v>17</v>
      </c>
      <c r="F21" s="1"/>
      <c r="X21" s="1"/>
      <c r="Y21" s="1"/>
    </row>
    <row r="22" spans="1:25" ht="17.100000000000001" customHeight="1">
      <c r="A22" s="72"/>
      <c r="B22" s="75" t="s">
        <v>18</v>
      </c>
      <c r="C22" s="72" t="s">
        <v>19</v>
      </c>
      <c r="F22" s="1"/>
      <c r="X22" s="1"/>
      <c r="Y22" s="1"/>
    </row>
    <row r="23" spans="1:25" ht="15.95" customHeight="1">
      <c r="A23" s="72"/>
      <c r="B23" s="75"/>
      <c r="C23" s="72"/>
      <c r="D23" s="72" t="s">
        <v>20</v>
      </c>
      <c r="F23" s="1"/>
      <c r="X23" s="1"/>
      <c r="Y23" s="1"/>
    </row>
    <row r="24" spans="1:25" ht="15.95" customHeight="1">
      <c r="A24" s="72"/>
      <c r="B24" s="71"/>
      <c r="C24" s="72"/>
      <c r="D24" s="72" t="s">
        <v>21</v>
      </c>
      <c r="F24" s="1"/>
      <c r="X24" s="1"/>
      <c r="Y24" s="1"/>
    </row>
    <row r="25" spans="1:25" ht="15.95" customHeight="1">
      <c r="A25" s="72"/>
      <c r="B25" s="75" t="s">
        <v>22</v>
      </c>
      <c r="C25" s="72" t="s">
        <v>23</v>
      </c>
      <c r="E25" s="65"/>
      <c r="F25" s="66"/>
      <c r="G25" s="66"/>
      <c r="X25" s="1"/>
      <c r="Y25" s="1"/>
    </row>
    <row r="26" spans="1:25" ht="15.95" customHeight="1">
      <c r="A26" s="72"/>
      <c r="B26" s="71"/>
      <c r="C26" s="72"/>
      <c r="D26" s="72" t="s">
        <v>24</v>
      </c>
      <c r="W26" s="1"/>
      <c r="X26" s="1"/>
      <c r="Y26" s="1"/>
    </row>
    <row r="27" spans="1:25" ht="15.95" customHeight="1">
      <c r="A27" s="72"/>
      <c r="B27" s="71"/>
      <c r="C27" s="72"/>
      <c r="D27" s="72" t="s">
        <v>25</v>
      </c>
      <c r="W27" s="1"/>
      <c r="X27" s="1"/>
      <c r="Y27" s="1"/>
    </row>
    <row r="28" spans="1:25" ht="15.95" customHeight="1">
      <c r="B28" s="71"/>
      <c r="C28" s="72"/>
      <c r="D28" s="72" t="s">
        <v>26</v>
      </c>
      <c r="W28" s="1"/>
      <c r="X28" s="1"/>
      <c r="Y28" s="1"/>
    </row>
    <row r="29" spans="1:25" ht="15.95" customHeight="1">
      <c r="B29" s="71"/>
      <c r="C29" s="72"/>
      <c r="E29" s="79"/>
      <c r="F29" s="79"/>
      <c r="G29" s="79"/>
      <c r="H29" s="79"/>
      <c r="I29" s="79"/>
      <c r="J29" s="79"/>
      <c r="K29" s="79"/>
      <c r="L29" s="79"/>
      <c r="M29" s="79"/>
      <c r="N29" s="79"/>
      <c r="W29" s="1"/>
      <c r="X29" s="1"/>
      <c r="Y29" s="1"/>
    </row>
    <row r="30" spans="1:25" ht="15.95" customHeight="1">
      <c r="B30" s="71"/>
      <c r="C30" s="72"/>
      <c r="D30" s="72"/>
      <c r="W30" s="1"/>
      <c r="X30" s="1"/>
      <c r="Y30" s="1"/>
    </row>
    <row r="31" spans="1:25">
      <c r="B31" s="72" t="s">
        <v>27</v>
      </c>
    </row>
    <row r="32" spans="1:25">
      <c r="B32" s="72" t="s">
        <v>28</v>
      </c>
    </row>
    <row r="33" spans="2:24">
      <c r="B33" s="74" t="s">
        <v>9</v>
      </c>
      <c r="C33" s="72" t="s">
        <v>29</v>
      </c>
    </row>
    <row r="34" spans="2:24">
      <c r="B34" s="74" t="s">
        <v>12</v>
      </c>
      <c r="C34" s="72" t="s">
        <v>30</v>
      </c>
      <c r="F34" s="1"/>
    </row>
    <row r="35" spans="2:24">
      <c r="B35" s="71"/>
      <c r="C35" s="72"/>
      <c r="D35" s="72" t="s">
        <v>31</v>
      </c>
      <c r="F35" s="1"/>
    </row>
    <row r="36" spans="2:24">
      <c r="B36" s="74" t="s">
        <v>15</v>
      </c>
      <c r="C36" s="72" t="s">
        <v>32</v>
      </c>
      <c r="F36" s="1"/>
    </row>
    <row r="37" spans="2:24">
      <c r="B37" s="71"/>
      <c r="C37" s="72"/>
      <c r="D37" s="72" t="s">
        <v>33</v>
      </c>
      <c r="F37" s="1"/>
      <c r="I37" s="1"/>
      <c r="J37" s="76"/>
      <c r="K37" s="1"/>
      <c r="L37" s="76"/>
      <c r="M37" s="1"/>
      <c r="N37" s="1"/>
      <c r="O37" s="1"/>
      <c r="P37" s="76"/>
      <c r="U37" s="1"/>
      <c r="V37" s="1"/>
      <c r="W37" s="1"/>
      <c r="X37" s="1"/>
    </row>
    <row r="38" spans="2:24">
      <c r="B38" s="71"/>
      <c r="C38" s="72"/>
      <c r="D38" s="72" t="s">
        <v>34</v>
      </c>
      <c r="F38" s="1"/>
      <c r="I38" s="1"/>
      <c r="J38" s="76"/>
      <c r="K38" s="1"/>
      <c r="L38" s="76"/>
      <c r="M38" s="1"/>
      <c r="N38" s="1"/>
      <c r="O38" s="1"/>
      <c r="P38" s="76"/>
      <c r="U38" s="1"/>
      <c r="V38" s="1"/>
      <c r="W38" s="1"/>
      <c r="X38" s="1"/>
    </row>
    <row r="39" spans="2:24" ht="15.95">
      <c r="B39" s="71"/>
      <c r="C39" s="72"/>
      <c r="E39" s="65"/>
      <c r="F39" s="66"/>
      <c r="G39" s="66"/>
      <c r="I39" s="1"/>
      <c r="J39" s="76"/>
      <c r="K39" s="1"/>
      <c r="L39" s="76"/>
      <c r="M39" s="1"/>
      <c r="N39" s="1"/>
      <c r="O39" s="1"/>
      <c r="P39" s="76"/>
      <c r="U39" s="1"/>
      <c r="V39" s="1"/>
      <c r="W39" s="1"/>
      <c r="X39" s="1"/>
    </row>
    <row r="40" spans="2:24" ht="15" customHeight="1">
      <c r="B40" s="71"/>
      <c r="C40" s="72"/>
      <c r="D40" s="72"/>
      <c r="I40" s="1"/>
      <c r="J40" s="76"/>
      <c r="K40" s="1"/>
      <c r="L40" s="76"/>
      <c r="M40" s="1"/>
      <c r="N40" s="1"/>
      <c r="O40" s="1"/>
      <c r="P40" s="76"/>
      <c r="U40" s="1"/>
      <c r="V40" s="1"/>
      <c r="W40" s="1"/>
      <c r="X40" s="1"/>
    </row>
    <row r="41" spans="2:24">
      <c r="B41" s="71"/>
      <c r="C41" s="72"/>
      <c r="D41" s="72"/>
      <c r="H41" s="76"/>
      <c r="I41" s="1"/>
      <c r="J41" s="76"/>
      <c r="K41" s="1"/>
      <c r="L41" s="76"/>
      <c r="M41" s="1"/>
      <c r="N41" s="1"/>
      <c r="O41" s="1"/>
      <c r="P41" s="76"/>
      <c r="U41" s="1"/>
      <c r="V41" s="1"/>
      <c r="W41" s="1"/>
      <c r="X41" s="1"/>
    </row>
    <row r="42" spans="2:24">
      <c r="B42" s="157"/>
      <c r="D42" s="77"/>
      <c r="E42" s="77"/>
      <c r="F42" s="1"/>
      <c r="G42" s="1"/>
      <c r="H42" s="76"/>
    </row>
    <row r="43" spans="2:24" ht="23.1">
      <c r="B43" s="64" t="s">
        <v>35</v>
      </c>
      <c r="D43" s="77"/>
      <c r="E43" s="77"/>
      <c r="F43" s="1"/>
      <c r="G43" s="1"/>
      <c r="H43" s="76"/>
    </row>
    <row r="44" spans="2:24">
      <c r="B44" s="157"/>
      <c r="D44" s="77"/>
      <c r="E44" s="77"/>
      <c r="F44" s="1"/>
      <c r="G44" s="1"/>
      <c r="H44" s="76"/>
    </row>
    <row r="45" spans="2:24">
      <c r="B45" s="277" t="s">
        <v>36</v>
      </c>
      <c r="D45" s="1"/>
      <c r="E45" s="1"/>
      <c r="F45" s="1"/>
      <c r="G45" s="1"/>
      <c r="H45" s="76"/>
    </row>
    <row r="46" spans="2:24">
      <c r="B46" s="157"/>
    </row>
    <row r="47" spans="2:24">
      <c r="B47" s="285" t="s">
        <v>37</v>
      </c>
    </row>
    <row r="48" spans="2:24" ht="15">
      <c r="B48" s="265" t="s">
        <v>38</v>
      </c>
    </row>
    <row r="49" spans="2:24" ht="12.95">
      <c r="B49" s="265" t="s">
        <v>39</v>
      </c>
    </row>
    <row r="50" spans="2:24" ht="12.95">
      <c r="B50" s="265" t="s">
        <v>40</v>
      </c>
    </row>
    <row r="52" spans="2:24">
      <c r="B52" s="286" t="s">
        <v>41</v>
      </c>
    </row>
    <row r="53" spans="2:24" ht="12.95">
      <c r="B53" s="278" t="s">
        <v>42</v>
      </c>
    </row>
    <row r="54" spans="2:24" ht="12.95">
      <c r="B54" s="278" t="s">
        <v>43</v>
      </c>
      <c r="I54" s="1"/>
      <c r="J54" s="76"/>
      <c r="K54" s="1"/>
      <c r="L54" s="76"/>
      <c r="M54" s="1"/>
      <c r="N54" s="1"/>
      <c r="O54" s="1"/>
      <c r="P54" s="76"/>
      <c r="U54" s="1"/>
      <c r="V54" s="1"/>
      <c r="W54" s="1"/>
      <c r="X54" s="1"/>
    </row>
    <row r="55" spans="2:24" ht="12.95">
      <c r="B55" s="279"/>
      <c r="I55" s="1"/>
      <c r="J55" s="76"/>
      <c r="K55" s="1"/>
      <c r="L55" s="76"/>
      <c r="M55" s="1"/>
      <c r="N55" s="1"/>
      <c r="O55" s="1"/>
      <c r="P55" s="76"/>
      <c r="U55" s="1"/>
      <c r="V55" s="1"/>
      <c r="W55" s="1"/>
      <c r="X55" s="1"/>
    </row>
    <row r="56" spans="2:24">
      <c r="B56" s="286" t="s">
        <v>44</v>
      </c>
    </row>
    <row r="57" spans="2:24" ht="14.1" customHeight="1">
      <c r="B57" s="278" t="s">
        <v>45</v>
      </c>
      <c r="D57" s="77"/>
      <c r="E57" s="77"/>
      <c r="F57" s="1"/>
      <c r="G57" s="1"/>
      <c r="H57" s="76"/>
    </row>
    <row r="58" spans="2:24" ht="12.95">
      <c r="B58" s="278" t="s">
        <v>46</v>
      </c>
      <c r="D58" s="77"/>
      <c r="E58" s="77"/>
      <c r="F58" s="1"/>
      <c r="G58" s="1"/>
      <c r="H58" s="76"/>
    </row>
    <row r="59" spans="2:24" ht="12.95">
      <c r="B59" s="278" t="s">
        <v>47</v>
      </c>
    </row>
    <row r="60" spans="2:24">
      <c r="B60" s="277"/>
    </row>
    <row r="61" spans="2:24">
      <c r="B61" s="277"/>
    </row>
    <row r="62" spans="2:24">
      <c r="B62" s="277"/>
      <c r="I62" s="1"/>
      <c r="J62" s="76"/>
      <c r="K62" s="1"/>
      <c r="L62" s="76"/>
      <c r="M62" s="1"/>
      <c r="N62" s="1"/>
      <c r="O62" s="1"/>
      <c r="P62" s="76"/>
      <c r="U62" s="1"/>
      <c r="V62" s="1"/>
      <c r="W62" s="1"/>
      <c r="X62" s="1"/>
    </row>
    <row r="63" spans="2:24">
      <c r="B63" s="277"/>
    </row>
    <row r="64" spans="2:24">
      <c r="B64" s="287" t="s">
        <v>48</v>
      </c>
    </row>
    <row r="65" spans="2:8">
      <c r="B65" s="277" t="s">
        <v>49</v>
      </c>
    </row>
    <row r="66" spans="2:8">
      <c r="B66" s="277" t="s">
        <v>50</v>
      </c>
      <c r="D66" s="77"/>
      <c r="E66" s="77"/>
      <c r="F66" s="1"/>
      <c r="G66" s="1"/>
      <c r="H66" s="76"/>
    </row>
    <row r="67" spans="2:8">
      <c r="B67" s="72" t="s">
        <v>51</v>
      </c>
    </row>
  </sheetData>
  <sheetProtection selectLockedCells="1"/>
  <phoneticPr fontId="1" type="noConversion"/>
  <dataValidations disablePrompts="1" count="1">
    <dataValidation type="list" allowBlank="1" showInputMessage="1" sqref="E66 E57:E58 E42:E44" xr:uid="{3485F64A-5D33-024D-B0DE-9E92A2BA6402}">
      <formula1>"Executive, Manager, Position, Assistant, Staff, Consultant, Vacancy"</formula1>
    </dataValidation>
  </dataValidations>
  <pageMargins left="0.7" right="0.7" top="0.75" bottom="0.75" header="0.3" footer="0.3"/>
  <pageSetup paperSize="9" orientation="portrait" r:id="rId1"/>
  <headerFooter>
    <oddHeader>&amp;CUTKAST</oddHeader>
    <oddFooter xml:space="preserve">&amp;CUTKAST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AF3C4-48F1-4404-A13E-05001A717B4E}">
  <sheetPr codeName="Sheet1">
    <tabColor theme="8"/>
  </sheetPr>
  <dimension ref="B1:AV986"/>
  <sheetViews>
    <sheetView zoomScale="110" zoomScaleNormal="110" workbookViewId="0">
      <selection activeCell="AG16" sqref="AG16"/>
    </sheetView>
  </sheetViews>
  <sheetFormatPr defaultColWidth="14.28515625" defaultRowHeight="12"/>
  <cols>
    <col min="1" max="1" width="4.42578125" style="8" customWidth="1"/>
    <col min="2" max="5" width="14.28515625" style="8"/>
    <col min="6" max="6" width="13.85546875" style="8" customWidth="1"/>
    <col min="7" max="8" width="14.28515625" style="8"/>
    <col min="9" max="9" width="5.28515625" style="8" customWidth="1"/>
    <col min="10" max="10" width="6.42578125" style="8" customWidth="1"/>
    <col min="11" max="11" width="3" style="8" customWidth="1"/>
    <col min="12" max="13" width="9.85546875" style="8" customWidth="1"/>
    <col min="14" max="14" width="11.42578125" style="9" customWidth="1"/>
    <col min="15" max="15" width="2.28515625" style="8" customWidth="1"/>
    <col min="16" max="16" width="8.140625" style="8" customWidth="1"/>
    <col min="17" max="17" width="2.28515625" style="8" customWidth="1"/>
    <col min="18" max="18" width="8.85546875" style="8" customWidth="1"/>
    <col min="19" max="19" width="2.28515625" style="8" customWidth="1"/>
    <col min="20" max="20" width="9.85546875" style="8" customWidth="1"/>
    <col min="21" max="21" width="2.28515625" style="8" customWidth="1"/>
    <col min="22" max="22" width="8.140625" style="8" customWidth="1"/>
    <col min="23" max="23" width="2.28515625" style="8" customWidth="1"/>
    <col min="24" max="24" width="10.42578125" style="8" customWidth="1"/>
    <col min="25" max="25" width="3" style="9" customWidth="1"/>
    <col min="26" max="26" width="9.28515625" style="8" customWidth="1"/>
    <col min="27" max="27" width="1.7109375" style="8" customWidth="1"/>
    <col min="28" max="28" width="15.28515625" style="8" customWidth="1"/>
    <col min="29" max="29" width="19.85546875" style="8" customWidth="1"/>
    <col min="30" max="30" width="18.28515625" style="8" customWidth="1"/>
    <col min="31" max="31" width="3.85546875" style="8" customWidth="1"/>
    <col min="32" max="32" width="14.28515625" style="8"/>
    <col min="33" max="33" width="17.7109375" style="8" customWidth="1"/>
    <col min="34" max="34" width="14.28515625" style="8"/>
    <col min="35" max="35" width="7" style="8" customWidth="1"/>
    <col min="36" max="36" width="23.42578125" style="8" customWidth="1"/>
    <col min="37" max="37" width="13.42578125" style="8" customWidth="1"/>
    <col min="38" max="39" width="12.7109375" style="8" customWidth="1"/>
    <col min="40" max="44" width="14.28515625" style="8"/>
    <col min="45" max="45" width="26.140625" style="8" customWidth="1"/>
    <col min="46" max="46" width="26.42578125" style="8" customWidth="1"/>
    <col min="47" max="16384" width="14.28515625" style="8"/>
  </cols>
  <sheetData>
    <row r="1" spans="2:25" ht="15.95" customHeight="1"/>
    <row r="2" spans="2:25" ht="53.1" customHeight="1">
      <c r="B2" s="37" t="s">
        <v>52</v>
      </c>
    </row>
    <row r="3" spans="2:25" ht="15" customHeight="1">
      <c r="B3" s="8" t="s">
        <v>53</v>
      </c>
    </row>
    <row r="4" spans="2:25" ht="15" customHeight="1">
      <c r="B4" s="8" t="s">
        <v>54</v>
      </c>
    </row>
    <row r="5" spans="2:25" ht="15" customHeight="1">
      <c r="B5" s="8" t="s">
        <v>55</v>
      </c>
    </row>
    <row r="6" spans="2:25" ht="15" customHeight="1">
      <c r="B6" s="8" t="s">
        <v>56</v>
      </c>
    </row>
    <row r="7" spans="2:25" ht="15" customHeight="1">
      <c r="B7" s="8" t="s">
        <v>57</v>
      </c>
    </row>
    <row r="8" spans="2:25" ht="15" customHeight="1"/>
    <row r="9" spans="2:25" ht="15" customHeight="1">
      <c r="B9" s="168" t="s">
        <v>58</v>
      </c>
    </row>
    <row r="10" spans="2:25" ht="15" customHeight="1">
      <c r="N10" s="8"/>
      <c r="Y10" s="8"/>
    </row>
    <row r="11" spans="2:25" ht="14.1" customHeight="1">
      <c r="B11" s="165" t="s">
        <v>59</v>
      </c>
      <c r="C11" s="169" t="s">
        <v>60</v>
      </c>
      <c r="I11" s="37"/>
      <c r="Y11" s="8"/>
    </row>
    <row r="12" spans="2:25" ht="14.1" customHeight="1">
      <c r="B12" s="166" t="s">
        <v>61</v>
      </c>
      <c r="C12" s="170">
        <v>2030</v>
      </c>
      <c r="I12" s="37"/>
      <c r="Y12" s="8"/>
    </row>
    <row r="13" spans="2:25" ht="14.1" customHeight="1">
      <c r="B13" s="166" t="s">
        <v>62</v>
      </c>
      <c r="C13" s="231">
        <v>45946</v>
      </c>
      <c r="I13" s="37"/>
      <c r="Y13" s="8"/>
    </row>
    <row r="14" spans="2:25" ht="14.1" customHeight="1">
      <c r="B14" s="166" t="s">
        <v>63</v>
      </c>
      <c r="C14" s="170" t="s">
        <v>64</v>
      </c>
      <c r="I14" s="37"/>
      <c r="Y14" s="8"/>
    </row>
    <row r="15" spans="2:25" ht="14.1" customHeight="1">
      <c r="B15" s="166" t="s">
        <v>65</v>
      </c>
      <c r="C15" s="170" t="s">
        <v>66</v>
      </c>
      <c r="I15" s="37"/>
      <c r="Y15" s="8"/>
    </row>
    <row r="16" spans="2:25" ht="14.1" customHeight="1">
      <c r="B16" s="166" t="s">
        <v>67</v>
      </c>
      <c r="C16" s="170">
        <v>50</v>
      </c>
      <c r="I16" s="37"/>
      <c r="Y16" s="8"/>
    </row>
    <row r="17" spans="2:40" ht="14.1" customHeight="1">
      <c r="B17" s="167" t="s">
        <v>68</v>
      </c>
      <c r="C17" s="171">
        <f>SIRKindeks</f>
        <v>0</v>
      </c>
      <c r="I17" s="37"/>
      <c r="Y17" s="8"/>
    </row>
    <row r="18" spans="2:40" ht="14.1" customHeight="1">
      <c r="I18" s="37"/>
      <c r="Y18" s="8"/>
    </row>
    <row r="19" spans="2:40" ht="14.1" customHeight="1">
      <c r="I19" s="37"/>
      <c r="Y19" s="8"/>
    </row>
    <row r="20" spans="2:40" ht="14.1" customHeight="1">
      <c r="I20" s="37"/>
      <c r="Y20" s="8"/>
    </row>
    <row r="21" spans="2:40" ht="14.1" customHeight="1">
      <c r="Y21" s="8"/>
    </row>
    <row r="22" spans="2:40" ht="14.1" customHeight="1">
      <c r="Y22" s="8"/>
    </row>
    <row r="23" spans="2:40" ht="14.1" customHeight="1">
      <c r="B23" s="78" t="s">
        <v>69</v>
      </c>
      <c r="K23" s="78" t="s">
        <v>70</v>
      </c>
      <c r="N23" s="8"/>
      <c r="Y23" s="8"/>
      <c r="AA23" s="78" t="s">
        <v>71</v>
      </c>
      <c r="AL23" s="10"/>
    </row>
    <row r="24" spans="2:40" ht="8.1" customHeight="1">
      <c r="N24" s="8"/>
      <c r="Y24" s="8"/>
      <c r="AB24" s="3"/>
      <c r="AD24" s="9"/>
    </row>
    <row r="25" spans="2:40" ht="56.1" customHeight="1">
      <c r="K25" s="144"/>
      <c r="L25" s="145"/>
      <c r="M25" s="146"/>
      <c r="N25" s="146" t="s">
        <v>72</v>
      </c>
      <c r="O25" s="145"/>
      <c r="P25" s="147" t="s">
        <v>73</v>
      </c>
      <c r="Q25" s="145"/>
      <c r="R25" s="147" t="s">
        <v>74</v>
      </c>
      <c r="S25" s="145"/>
      <c r="T25" s="147" t="s">
        <v>75</v>
      </c>
      <c r="U25" s="145"/>
      <c r="V25" s="147" t="s">
        <v>73</v>
      </c>
      <c r="W25" s="145"/>
      <c r="X25" s="147" t="s">
        <v>76</v>
      </c>
      <c r="Y25" s="148"/>
      <c r="AB25" s="158"/>
      <c r="AC25" s="158"/>
      <c r="AD25" s="158"/>
      <c r="AI25" s="292" t="s">
        <v>77</v>
      </c>
      <c r="AJ25" s="292"/>
      <c r="AK25" s="292"/>
      <c r="AL25" s="292"/>
      <c r="AM25" s="292"/>
      <c r="AN25" s="292"/>
    </row>
    <row r="26" spans="2:40" ht="5.0999999999999996" customHeight="1">
      <c r="K26" s="149"/>
      <c r="L26" s="52"/>
      <c r="M26" s="52"/>
      <c r="N26" s="52"/>
      <c r="O26" s="52"/>
      <c r="P26" s="53"/>
      <c r="Q26" s="52"/>
      <c r="R26" s="53"/>
      <c r="S26" s="52"/>
      <c r="T26" s="53"/>
      <c r="U26" s="52"/>
      <c r="V26" s="53"/>
      <c r="W26" s="52"/>
      <c r="X26" s="53"/>
      <c r="Y26" s="150"/>
      <c r="AB26" s="158"/>
      <c r="AC26" s="158"/>
      <c r="AD26" s="158"/>
      <c r="AK26" s="9"/>
      <c r="AL26" s="9"/>
      <c r="AM26" s="9"/>
    </row>
    <row r="27" spans="2:40" ht="15" customHeight="1">
      <c r="K27" s="149"/>
      <c r="L27" s="296" t="s">
        <v>78</v>
      </c>
      <c r="M27" s="299" t="s">
        <v>79</v>
      </c>
      <c r="N27" s="31" t="s">
        <v>80</v>
      </c>
      <c r="O27" s="41"/>
      <c r="P27" s="29">
        <v>1</v>
      </c>
      <c r="Q27" s="41"/>
      <c r="R27" s="22">
        <f>'Bredde av tiltak'!$J$15</f>
        <v>0</v>
      </c>
      <c r="S27" s="41"/>
      <c r="T27" s="306">
        <f>SUMPRODUCT(P27:P31,R27:R31)</f>
        <v>0</v>
      </c>
      <c r="U27" s="41"/>
      <c r="V27" s="302">
        <v>0.6</v>
      </c>
      <c r="W27" s="41"/>
      <c r="X27" s="289">
        <f>T27*V27+T34*V34+T42*V42</f>
        <v>0</v>
      </c>
      <c r="Y27" s="150"/>
      <c r="AB27" s="159"/>
      <c r="AC27" s="159"/>
      <c r="AD27" s="159"/>
      <c r="AI27" s="271">
        <f>C12</f>
        <v>2030</v>
      </c>
      <c r="AJ27" s="232" t="s">
        <v>81</v>
      </c>
      <c r="AK27" s="272" t="str">
        <f>C11</f>
        <v>Eksempelprosjekt</v>
      </c>
      <c r="AL27" s="233" t="s">
        <v>82</v>
      </c>
      <c r="AM27" s="233" t="s">
        <v>83</v>
      </c>
    </row>
    <row r="28" spans="2:40" ht="15" customHeight="1">
      <c r="K28" s="149"/>
      <c r="L28" s="297"/>
      <c r="M28" s="300"/>
      <c r="N28" s="32" t="s">
        <v>84</v>
      </c>
      <c r="O28" s="41"/>
      <c r="P28" s="28">
        <v>1</v>
      </c>
      <c r="Q28" s="41"/>
      <c r="R28" s="23">
        <f>'Bredde av tiltak'!$J$16</f>
        <v>0</v>
      </c>
      <c r="S28" s="41"/>
      <c r="T28" s="307"/>
      <c r="U28" s="41"/>
      <c r="V28" s="303"/>
      <c r="W28" s="41"/>
      <c r="X28" s="290"/>
      <c r="Y28" s="150"/>
      <c r="AB28" s="160"/>
      <c r="AC28" s="161"/>
      <c r="AD28" s="162"/>
      <c r="AI28" s="293" t="s">
        <v>85</v>
      </c>
      <c r="AJ28" s="260" t="s">
        <v>86</v>
      </c>
      <c r="AK28" s="273">
        <f>'Bredde av tiltak'!P41</f>
        <v>0</v>
      </c>
      <c r="AL28" s="237">
        <f>IF($C$12="","",VLOOKUP($C$12,Lister!$R$7:$U$38,2,FALSE))/100</f>
        <v>0.5</v>
      </c>
      <c r="AM28" s="234" t="str">
        <f>IF(AK28&gt;AL28,"JA","NEI")</f>
        <v>NEI</v>
      </c>
    </row>
    <row r="29" spans="2:40" ht="15" customHeight="1">
      <c r="K29" s="149"/>
      <c r="L29" s="297"/>
      <c r="M29" s="300"/>
      <c r="N29" s="32" t="s">
        <v>87</v>
      </c>
      <c r="O29" s="41"/>
      <c r="P29" s="28">
        <v>0.35</v>
      </c>
      <c r="Q29" s="41"/>
      <c r="R29" s="23">
        <f>'Bredde av tiltak'!$J$17</f>
        <v>0</v>
      </c>
      <c r="S29" s="41"/>
      <c r="T29" s="307"/>
      <c r="U29" s="41"/>
      <c r="V29" s="303"/>
      <c r="W29" s="41"/>
      <c r="X29" s="290"/>
      <c r="Y29" s="150"/>
      <c r="AB29" s="160"/>
      <c r="AC29" s="163"/>
      <c r="AD29" s="160"/>
      <c r="AI29" s="294"/>
      <c r="AJ29" s="261" t="s">
        <v>88</v>
      </c>
      <c r="AK29" s="274">
        <f>'Bredde av tiltak'!P61</f>
        <v>0</v>
      </c>
      <c r="AL29" s="238">
        <f>IF($C$12="","",VLOOKUP($C$12,Lister!$R$7:$U$38,2,FALSE))/100</f>
        <v>0.5</v>
      </c>
      <c r="AM29" s="235" t="str">
        <f t="shared" ref="AM29:AM34" si="0">IF(AK29&gt;AL29,"JA","NEI")</f>
        <v>NEI</v>
      </c>
    </row>
    <row r="30" spans="2:40" ht="15" customHeight="1">
      <c r="K30" s="149"/>
      <c r="L30" s="297"/>
      <c r="M30" s="300"/>
      <c r="N30" s="32" t="s">
        <v>89</v>
      </c>
      <c r="O30" s="41"/>
      <c r="P30" s="28">
        <v>0.5</v>
      </c>
      <c r="Q30" s="41"/>
      <c r="R30" s="23">
        <f>'Bredde av tiltak'!$J$18</f>
        <v>0</v>
      </c>
      <c r="S30" s="41"/>
      <c r="T30" s="307"/>
      <c r="U30" s="41"/>
      <c r="V30" s="303"/>
      <c r="W30" s="41"/>
      <c r="X30" s="290"/>
      <c r="Y30" s="150"/>
      <c r="AB30" s="160"/>
      <c r="AC30" s="163"/>
      <c r="AD30" s="160"/>
      <c r="AI30" s="294"/>
      <c r="AJ30" s="261" t="s">
        <v>90</v>
      </c>
      <c r="AK30" s="275">
        <f>'Bredde av tiltak'!P80</f>
        <v>0</v>
      </c>
      <c r="AL30" s="238">
        <f>IF($C$12="","",VLOOKUP($C$12,Lister!$R$7:$U$38,2,FALSE))/100</f>
        <v>0.5</v>
      </c>
      <c r="AM30" s="235" t="str">
        <f t="shared" si="0"/>
        <v>NEI</v>
      </c>
    </row>
    <row r="31" spans="2:40" ht="15" customHeight="1">
      <c r="K31" s="149"/>
      <c r="L31" s="298"/>
      <c r="M31" s="301"/>
      <c r="N31" s="33" t="s">
        <v>91</v>
      </c>
      <c r="O31" s="41"/>
      <c r="P31" s="30">
        <v>0</v>
      </c>
      <c r="Q31" s="41"/>
      <c r="R31" s="142">
        <f>'Bredde av tiltak'!$J$19</f>
        <v>0</v>
      </c>
      <c r="S31" s="41"/>
      <c r="T31" s="308"/>
      <c r="U31" s="41"/>
      <c r="V31" s="304"/>
      <c r="W31" s="41"/>
      <c r="X31" s="290"/>
      <c r="Y31" s="150"/>
      <c r="AB31" s="160"/>
      <c r="AC31" s="163"/>
      <c r="AD31" s="162"/>
      <c r="AI31" s="294"/>
      <c r="AJ31" s="261" t="s">
        <v>92</v>
      </c>
      <c r="AK31" s="275">
        <f>'Bredde av tiltak'!P99</f>
        <v>0</v>
      </c>
      <c r="AL31" s="238">
        <f>IF($C$12="","",VLOOKUP($C$12,Lister!$R$7:$U$38,2,FALSE))/100</f>
        <v>0.5</v>
      </c>
      <c r="AM31" s="235" t="str">
        <f t="shared" si="0"/>
        <v>NEI</v>
      </c>
    </row>
    <row r="32" spans="2:40" ht="15" customHeight="1">
      <c r="K32" s="149"/>
      <c r="L32" s="40"/>
      <c r="M32" s="305"/>
      <c r="N32" s="305"/>
      <c r="O32" s="41"/>
      <c r="P32" s="42"/>
      <c r="Q32" s="43"/>
      <c r="R32" s="44"/>
      <c r="S32" s="41"/>
      <c r="T32" s="45"/>
      <c r="U32" s="41"/>
      <c r="V32" s="45"/>
      <c r="W32" s="41"/>
      <c r="X32" s="290"/>
      <c r="Y32" s="150"/>
      <c r="AI32" s="294"/>
      <c r="AJ32" s="261" t="s">
        <v>93</v>
      </c>
      <c r="AK32" s="274">
        <f>'Bredde av tiltak'!P118</f>
        <v>0</v>
      </c>
      <c r="AL32" s="238">
        <f>IF($C$12="","",VLOOKUP($C$12,Lister!$R$7:$U$38,2,FALSE))/100</f>
        <v>0.5</v>
      </c>
      <c r="AM32" s="235" t="str">
        <f t="shared" si="0"/>
        <v>NEI</v>
      </c>
    </row>
    <row r="33" spans="11:46" ht="15" customHeight="1">
      <c r="K33" s="149"/>
      <c r="L33" s="40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290"/>
      <c r="Y33" s="150"/>
      <c r="AB33" s="64"/>
      <c r="AC33" s="71"/>
      <c r="AD33" s="71"/>
      <c r="AE33" s="71"/>
      <c r="AF33" s="71"/>
      <c r="AI33" s="294"/>
      <c r="AJ33" s="261" t="s">
        <v>94</v>
      </c>
      <c r="AK33" s="274">
        <f>'Bredde av tiltak'!P137</f>
        <v>0</v>
      </c>
      <c r="AL33" s="238">
        <f>IF($C$12="","",VLOOKUP($C$12,Lister!$R$7:$U$38,2,FALSE))/100</f>
        <v>0.5</v>
      </c>
      <c r="AM33" s="235" t="str">
        <f t="shared" si="0"/>
        <v>NEI</v>
      </c>
    </row>
    <row r="34" spans="11:46" ht="15" customHeight="1">
      <c r="K34" s="149"/>
      <c r="L34" s="296" t="s">
        <v>78</v>
      </c>
      <c r="M34" s="299" t="s">
        <v>95</v>
      </c>
      <c r="N34" s="31" t="s">
        <v>80</v>
      </c>
      <c r="O34" s="41"/>
      <c r="P34" s="29">
        <v>1</v>
      </c>
      <c r="Q34" s="41"/>
      <c r="R34" s="25">
        <f>'Bredde av tiltak'!$J$22</f>
        <v>0</v>
      </c>
      <c r="S34" s="41"/>
      <c r="T34" s="306">
        <f>SUMPRODUCT(P34:P38,R34:R38)</f>
        <v>0</v>
      </c>
      <c r="U34" s="41"/>
      <c r="V34" s="302">
        <v>0.1</v>
      </c>
      <c r="W34" s="41"/>
      <c r="X34" s="290"/>
      <c r="Y34" s="150"/>
      <c r="AB34" s="64"/>
      <c r="AC34" s="71"/>
      <c r="AD34" s="71"/>
      <c r="AE34" s="71"/>
      <c r="AF34" s="71"/>
      <c r="AI34" s="294"/>
      <c r="AJ34" s="261" t="s">
        <v>96</v>
      </c>
      <c r="AK34" s="274">
        <f>'Bredde av tiltak'!P159</f>
        <v>0</v>
      </c>
      <c r="AL34" s="238">
        <f>IF($C$12="","",VLOOKUP($C$12,Lister!$R$7:$U$38,2,FALSE))/100</f>
        <v>0.5</v>
      </c>
      <c r="AM34" s="235" t="str">
        <f t="shared" si="0"/>
        <v>NEI</v>
      </c>
    </row>
    <row r="35" spans="11:46" ht="15" customHeight="1">
      <c r="K35" s="149"/>
      <c r="L35" s="297"/>
      <c r="M35" s="300"/>
      <c r="N35" s="32" t="s">
        <v>84</v>
      </c>
      <c r="O35" s="41"/>
      <c r="P35" s="28">
        <v>1</v>
      </c>
      <c r="Q35" s="41"/>
      <c r="R35" s="26">
        <f>'Bredde av tiltak'!$J$23</f>
        <v>0</v>
      </c>
      <c r="S35" s="41"/>
      <c r="T35" s="307"/>
      <c r="U35" s="41"/>
      <c r="V35" s="303"/>
      <c r="W35" s="41"/>
      <c r="X35" s="290"/>
      <c r="Y35" s="150"/>
      <c r="AC35" s="164"/>
      <c r="AI35" s="294"/>
      <c r="AJ35" s="262" t="s">
        <v>97</v>
      </c>
      <c r="AK35" s="274">
        <f>'Bredde av tiltak'!P181</f>
        <v>0</v>
      </c>
      <c r="AL35" s="238">
        <f>IF($C$12="","",VLOOKUP($C$12,Lister!$R$7:$U$38,2,FALSE))/100</f>
        <v>0.5</v>
      </c>
      <c r="AM35" s="235" t="str">
        <f>IF(AK35&gt;AL35,"JA","NEI")</f>
        <v>NEI</v>
      </c>
    </row>
    <row r="36" spans="11:46" ht="15" customHeight="1">
      <c r="K36" s="149"/>
      <c r="L36" s="297"/>
      <c r="M36" s="300"/>
      <c r="N36" s="32" t="s">
        <v>87</v>
      </c>
      <c r="O36" s="41"/>
      <c r="P36" s="28">
        <v>0.35</v>
      </c>
      <c r="Q36" s="41"/>
      <c r="R36" s="26">
        <f>'Bredde av tiltak'!$J$24</f>
        <v>0</v>
      </c>
      <c r="S36" s="41"/>
      <c r="T36" s="307"/>
      <c r="U36" s="41"/>
      <c r="V36" s="303"/>
      <c r="W36" s="41"/>
      <c r="X36" s="290"/>
      <c r="Y36" s="150"/>
      <c r="AC36" s="164"/>
      <c r="AI36" s="294"/>
      <c r="AJ36" s="263" t="s">
        <v>98</v>
      </c>
      <c r="AK36" s="274">
        <f>'Bredde av tiltak'!P203</f>
        <v>0</v>
      </c>
      <c r="AL36" s="238">
        <f>IF($C$12="","",VLOOKUP($C$12,Lister!$R$7:$U$38,2,FALSE))/100</f>
        <v>0.5</v>
      </c>
      <c r="AM36" s="235" t="str">
        <f t="shared" ref="AM36:AM41" si="1">IF(AK36&gt;AL36,"JA","NEI")</f>
        <v>NEI</v>
      </c>
    </row>
    <row r="37" spans="11:46" ht="15" customHeight="1">
      <c r="K37" s="149"/>
      <c r="L37" s="297"/>
      <c r="M37" s="300"/>
      <c r="N37" s="32" t="s">
        <v>89</v>
      </c>
      <c r="O37" s="41"/>
      <c r="P37" s="28">
        <v>0.5</v>
      </c>
      <c r="Q37" s="41"/>
      <c r="R37" s="26">
        <f>'Bredde av tiltak'!$J$25</f>
        <v>0</v>
      </c>
      <c r="S37" s="41"/>
      <c r="T37" s="307"/>
      <c r="U37" s="41"/>
      <c r="V37" s="303"/>
      <c r="W37" s="41"/>
      <c r="X37" s="290"/>
      <c r="Y37" s="151"/>
      <c r="AC37" s="164"/>
      <c r="AI37" s="294"/>
      <c r="AJ37" s="263" t="s">
        <v>99</v>
      </c>
      <c r="AK37" s="275">
        <f>'Bredde av tiltak'!P225</f>
        <v>0</v>
      </c>
      <c r="AL37" s="238">
        <f>IF($C$12="","",VLOOKUP($C$12,Lister!$R$7:$U$38,2,FALSE))/100</f>
        <v>0.5</v>
      </c>
      <c r="AM37" s="235" t="str">
        <f t="shared" si="1"/>
        <v>NEI</v>
      </c>
    </row>
    <row r="38" spans="11:46" ht="15" customHeight="1">
      <c r="K38" s="149"/>
      <c r="L38" s="298"/>
      <c r="M38" s="301"/>
      <c r="N38" s="33" t="s">
        <v>91</v>
      </c>
      <c r="O38" s="41"/>
      <c r="P38" s="30">
        <v>0</v>
      </c>
      <c r="Q38" s="41"/>
      <c r="R38" s="143">
        <f>'Bredde av tiltak'!$J$26</f>
        <v>0</v>
      </c>
      <c r="S38" s="41"/>
      <c r="T38" s="308"/>
      <c r="U38" s="41"/>
      <c r="V38" s="304"/>
      <c r="W38" s="41"/>
      <c r="X38" s="290"/>
      <c r="Y38" s="151"/>
      <c r="AC38" s="164"/>
      <c r="AI38" s="294"/>
      <c r="AJ38" s="263" t="s">
        <v>100</v>
      </c>
      <c r="AK38" s="275">
        <f>'Bredde av tiltak'!P247</f>
        <v>0</v>
      </c>
      <c r="AL38" s="238">
        <f>IF($C$12="","",VLOOKUP($C$12,Lister!$R$7:$U$38,2,FALSE))/100</f>
        <v>0.5</v>
      </c>
      <c r="AM38" s="235" t="str">
        <f t="shared" si="1"/>
        <v>NEI</v>
      </c>
    </row>
    <row r="39" spans="11:46" ht="15" customHeight="1">
      <c r="K39" s="149"/>
      <c r="L39" s="40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290"/>
      <c r="Y39" s="150"/>
      <c r="AC39" s="164"/>
      <c r="AI39" s="294"/>
      <c r="AJ39" s="261" t="s">
        <v>101</v>
      </c>
      <c r="AK39" s="274">
        <f>'Bredde av tiltak'!P269</f>
        <v>0</v>
      </c>
      <c r="AL39" s="238">
        <f>IF($C$12="","",VLOOKUP($C$12,Lister!$R$7:$U$38,2,FALSE))/100</f>
        <v>0.5</v>
      </c>
      <c r="AM39" s="235" t="str">
        <f t="shared" si="1"/>
        <v>NEI</v>
      </c>
    </row>
    <row r="40" spans="11:46" ht="15" customHeight="1">
      <c r="K40" s="149"/>
      <c r="L40" s="40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290"/>
      <c r="Y40" s="150"/>
      <c r="AC40" s="164"/>
      <c r="AI40" s="294"/>
      <c r="AJ40" s="261" t="s">
        <v>102</v>
      </c>
      <c r="AK40" s="274">
        <f>'Bredde av tiltak'!P291</f>
        <v>0</v>
      </c>
      <c r="AL40" s="238">
        <f>IF($C$12="","",VLOOKUP($C$12,Lister!$R$7:$U$38,2,FALSE))/100</f>
        <v>0.5</v>
      </c>
      <c r="AM40" s="235" t="str">
        <f t="shared" si="1"/>
        <v>NEI</v>
      </c>
    </row>
    <row r="41" spans="11:46" ht="15" customHeight="1">
      <c r="K41" s="149"/>
      <c r="L41" s="40"/>
      <c r="M41" s="309"/>
      <c r="N41" s="309"/>
      <c r="O41" s="41"/>
      <c r="P41" s="42"/>
      <c r="Q41" s="43"/>
      <c r="R41" s="44"/>
      <c r="S41" s="41"/>
      <c r="T41" s="45"/>
      <c r="U41" s="41"/>
      <c r="V41" s="45"/>
      <c r="W41" s="41"/>
      <c r="X41" s="290"/>
      <c r="Y41" s="150"/>
      <c r="AI41" s="295"/>
      <c r="AJ41" s="264" t="s">
        <v>103</v>
      </c>
      <c r="AK41" s="276">
        <f>'Bredde av tiltak'!P313</f>
        <v>0</v>
      </c>
      <c r="AL41" s="239">
        <f>IF($C$12="","",VLOOKUP($C$12,Lister!$R$7:$U$38,2,FALSE))/100</f>
        <v>0.5</v>
      </c>
      <c r="AM41" s="236" t="str">
        <f t="shared" si="1"/>
        <v>NEI</v>
      </c>
    </row>
    <row r="42" spans="11:46" ht="15" customHeight="1">
      <c r="K42" s="149"/>
      <c r="L42" s="296" t="s">
        <v>104</v>
      </c>
      <c r="M42" s="299" t="s">
        <v>79</v>
      </c>
      <c r="N42" s="31" t="s">
        <v>105</v>
      </c>
      <c r="O42" s="41"/>
      <c r="P42" s="29">
        <f>2/3</f>
        <v>0.66666666666666663</v>
      </c>
      <c r="Q42" s="41"/>
      <c r="R42" s="25">
        <f>'Bredde av tiltak'!$J$30</f>
        <v>0</v>
      </c>
      <c r="S42" s="41"/>
      <c r="T42" s="306">
        <f>SUMPRODUCT(P42:P44,R42:R44)</f>
        <v>0</v>
      </c>
      <c r="U42" s="41"/>
      <c r="V42" s="302">
        <v>0.3</v>
      </c>
      <c r="W42" s="41"/>
      <c r="X42" s="290"/>
      <c r="Y42" s="150"/>
      <c r="AT42" s="228"/>
    </row>
    <row r="43" spans="11:46" ht="15" customHeight="1">
      <c r="K43" s="149"/>
      <c r="L43" s="297"/>
      <c r="M43" s="300"/>
      <c r="N43" s="32" t="s">
        <v>106</v>
      </c>
      <c r="O43" s="41"/>
      <c r="P43" s="28">
        <f>1/3</f>
        <v>0.33333333333333331</v>
      </c>
      <c r="Q43" s="41"/>
      <c r="R43" s="26">
        <f>'Bredde av tiltak'!$J$31</f>
        <v>0</v>
      </c>
      <c r="S43" s="41"/>
      <c r="T43" s="307"/>
      <c r="U43" s="41"/>
      <c r="V43" s="303"/>
      <c r="W43" s="41"/>
      <c r="X43" s="290"/>
      <c r="Y43" s="150"/>
      <c r="AT43" s="228"/>
    </row>
    <row r="44" spans="11:46" ht="15" customHeight="1">
      <c r="K44" s="149"/>
      <c r="L44" s="298"/>
      <c r="M44" s="301"/>
      <c r="N44" s="33" t="s">
        <v>107</v>
      </c>
      <c r="O44" s="41"/>
      <c r="P44" s="30">
        <v>0</v>
      </c>
      <c r="Q44" s="41"/>
      <c r="R44" s="27">
        <f>'Bredde av tiltak'!$J$32</f>
        <v>0</v>
      </c>
      <c r="S44" s="41"/>
      <c r="T44" s="308"/>
      <c r="U44" s="41"/>
      <c r="V44" s="304"/>
      <c r="W44" s="41"/>
      <c r="X44" s="291"/>
      <c r="Y44" s="152"/>
      <c r="Z44" s="9"/>
      <c r="AT44" s="228"/>
    </row>
    <row r="45" spans="11:46" ht="21.6" customHeight="1">
      <c r="K45" s="153"/>
      <c r="L45" s="154"/>
      <c r="M45" s="155" t="s">
        <v>108</v>
      </c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6"/>
      <c r="AT45" s="228"/>
    </row>
    <row r="46" spans="11:46" ht="15" customHeight="1">
      <c r="N46" s="8"/>
      <c r="Y46" s="8"/>
      <c r="AF46" s="9"/>
      <c r="AT46" s="228"/>
    </row>
    <row r="47" spans="11:46" ht="15" customHeight="1"/>
    <row r="48" spans="11:46" ht="15" customHeight="1"/>
    <row r="49" spans="25:48" ht="15" customHeight="1">
      <c r="Y49" s="8"/>
    </row>
    <row r="50" spans="25:48" ht="15" customHeight="1">
      <c r="Y50" s="8"/>
    </row>
    <row r="51" spans="25:48" ht="15" customHeight="1">
      <c r="Y51" s="8"/>
    </row>
    <row r="52" spans="25:48" ht="15" customHeight="1">
      <c r="Y52" s="8"/>
    </row>
    <row r="53" spans="25:48">
      <c r="Y53" s="8"/>
    </row>
    <row r="54" spans="25:48">
      <c r="Y54" s="8"/>
    </row>
    <row r="55" spans="25:48">
      <c r="Y55" s="8"/>
    </row>
    <row r="56" spans="25:48">
      <c r="Y56" s="8"/>
    </row>
    <row r="57" spans="25:48">
      <c r="Y57" s="8"/>
    </row>
    <row r="58" spans="25:48">
      <c r="Y58" s="8"/>
    </row>
    <row r="59" spans="25:48">
      <c r="Y59" s="8"/>
    </row>
    <row r="60" spans="25:48">
      <c r="Y60" s="8"/>
    </row>
    <row r="61" spans="25:48" ht="12.95" customHeight="1">
      <c r="Y61" s="8"/>
    </row>
    <row r="62" spans="25:48" ht="12.95" customHeight="1">
      <c r="Y62" s="8"/>
      <c r="AS62" s="9"/>
    </row>
    <row r="63" spans="25:48" ht="12.95" customHeight="1">
      <c r="Y63" s="8"/>
      <c r="AS63" s="9"/>
    </row>
    <row r="64" spans="25:48">
      <c r="Y64" s="8"/>
      <c r="AP64" s="11"/>
      <c r="AQ64" s="11"/>
      <c r="AR64" s="11"/>
      <c r="AS64" s="11"/>
      <c r="AT64" s="11"/>
      <c r="AV64" s="12"/>
    </row>
    <row r="65" spans="19:45" ht="12.95" customHeight="1">
      <c r="Y65" s="8"/>
      <c r="AM65" s="9"/>
      <c r="AO65" s="9"/>
      <c r="AQ65" s="9"/>
      <c r="AS65" s="9"/>
    </row>
    <row r="66" spans="19:45" ht="12.95" customHeight="1">
      <c r="Y66" s="8"/>
      <c r="AM66" s="9"/>
      <c r="AO66" s="9"/>
      <c r="AQ66" s="9"/>
      <c r="AS66" s="9"/>
    </row>
    <row r="67" spans="19:45">
      <c r="Y67" s="8"/>
      <c r="AJ67" s="35"/>
      <c r="AM67" s="9"/>
      <c r="AO67" s="9"/>
      <c r="AQ67" s="9"/>
      <c r="AS67" s="9"/>
    </row>
    <row r="68" spans="19:45">
      <c r="U68" s="9"/>
      <c r="W68" s="9"/>
      <c r="AM68" s="9"/>
      <c r="AO68" s="9"/>
      <c r="AQ68" s="9"/>
      <c r="AS68" s="9"/>
    </row>
    <row r="69" spans="19:45">
      <c r="U69" s="9"/>
      <c r="W69" s="9"/>
      <c r="AJ69" s="36"/>
      <c r="AM69" s="9"/>
      <c r="AO69" s="9"/>
      <c r="AQ69" s="9"/>
      <c r="AS69" s="9"/>
    </row>
    <row r="70" spans="19:45">
      <c r="S70" s="9"/>
      <c r="U70" s="9"/>
      <c r="W70" s="9"/>
      <c r="AJ70" s="36"/>
      <c r="AM70" s="9"/>
      <c r="AO70" s="9"/>
      <c r="AQ70" s="9"/>
      <c r="AS70" s="9"/>
    </row>
    <row r="71" spans="19:45">
      <c r="S71" s="9"/>
      <c r="U71" s="9"/>
      <c r="W71" s="9"/>
      <c r="AJ71" s="36"/>
      <c r="AM71" s="9"/>
      <c r="AO71" s="9"/>
      <c r="AQ71" s="9"/>
      <c r="AS71" s="9"/>
    </row>
    <row r="72" spans="19:45">
      <c r="S72" s="9"/>
      <c r="U72" s="9"/>
      <c r="W72" s="9"/>
      <c r="AM72" s="9"/>
      <c r="AO72" s="9"/>
      <c r="AQ72" s="9"/>
      <c r="AS72" s="9"/>
    </row>
    <row r="73" spans="19:45">
      <c r="S73" s="9"/>
      <c r="U73" s="9"/>
      <c r="W73" s="9"/>
      <c r="AM73" s="9"/>
      <c r="AS73" s="9"/>
    </row>
    <row r="74" spans="19:45">
      <c r="S74" s="9"/>
      <c r="U74" s="9"/>
      <c r="W74" s="9"/>
      <c r="AH74" s="9"/>
      <c r="AM74" s="9"/>
      <c r="AS74" s="9"/>
    </row>
    <row r="75" spans="19:45">
      <c r="S75" s="9"/>
      <c r="U75" s="9"/>
      <c r="W75" s="9"/>
      <c r="AH75" s="9"/>
      <c r="AM75" s="9"/>
      <c r="AS75" s="9"/>
    </row>
    <row r="76" spans="19:45">
      <c r="S76" s="9"/>
      <c r="U76" s="9"/>
      <c r="W76" s="9"/>
      <c r="AH76" s="9"/>
      <c r="AM76" s="9"/>
      <c r="AS76" s="9"/>
    </row>
    <row r="77" spans="19:45">
      <c r="S77" s="9"/>
      <c r="U77" s="9"/>
      <c r="W77" s="9"/>
      <c r="AH77" s="9"/>
      <c r="AM77" s="9"/>
      <c r="AS77" s="9"/>
    </row>
    <row r="78" spans="19:45">
      <c r="S78" s="9"/>
      <c r="U78" s="9"/>
      <c r="W78" s="9"/>
      <c r="AH78" s="9"/>
      <c r="AM78" s="9"/>
      <c r="AO78" s="9"/>
      <c r="AQ78" s="9"/>
      <c r="AS78" s="9"/>
    </row>
    <row r="79" spans="19:45">
      <c r="S79" s="9"/>
      <c r="U79" s="9"/>
      <c r="W79" s="9"/>
      <c r="AM79" s="9"/>
      <c r="AO79" s="9"/>
      <c r="AQ79" s="9"/>
      <c r="AS79" s="9"/>
    </row>
    <row r="80" spans="19:45">
      <c r="S80" s="9"/>
      <c r="U80" s="9"/>
      <c r="W80" s="9"/>
      <c r="AM80" s="9"/>
      <c r="AO80" s="9"/>
      <c r="AQ80" s="9"/>
      <c r="AS80" s="9"/>
    </row>
    <row r="81" spans="19:45">
      <c r="S81" s="9"/>
      <c r="U81" s="9"/>
      <c r="W81" s="9"/>
      <c r="AM81" s="9"/>
      <c r="AO81" s="9"/>
      <c r="AQ81" s="9"/>
      <c r="AS81" s="9"/>
    </row>
    <row r="82" spans="19:45">
      <c r="S82" s="9"/>
      <c r="U82" s="9"/>
      <c r="W82" s="9"/>
      <c r="AM82" s="9"/>
      <c r="AO82" s="9"/>
      <c r="AQ82" s="9"/>
      <c r="AS82" s="9"/>
    </row>
    <row r="83" spans="19:45">
      <c r="S83" s="9"/>
      <c r="U83" s="9"/>
      <c r="W83" s="9"/>
    </row>
    <row r="84" spans="19:45">
      <c r="S84" s="9"/>
      <c r="U84" s="9"/>
      <c r="W84" s="9"/>
    </row>
    <row r="85" spans="19:45">
      <c r="S85" s="9"/>
      <c r="U85" s="9"/>
      <c r="W85" s="9"/>
    </row>
    <row r="86" spans="19:45">
      <c r="S86" s="9"/>
      <c r="U86" s="9"/>
      <c r="W86" s="9"/>
    </row>
    <row r="87" spans="19:45">
      <c r="S87" s="9"/>
      <c r="U87" s="9"/>
      <c r="W87" s="9"/>
    </row>
    <row r="88" spans="19:45">
      <c r="S88" s="9"/>
      <c r="U88" s="9"/>
      <c r="W88" s="9"/>
    </row>
    <row r="89" spans="19:45">
      <c r="S89" s="9"/>
      <c r="U89" s="9"/>
      <c r="W89" s="9"/>
    </row>
    <row r="90" spans="19:45">
      <c r="S90" s="9"/>
      <c r="U90" s="9"/>
      <c r="W90" s="9"/>
    </row>
    <row r="91" spans="19:45">
      <c r="S91" s="9"/>
      <c r="U91" s="9"/>
      <c r="W91" s="9"/>
    </row>
    <row r="92" spans="19:45">
      <c r="S92" s="9"/>
      <c r="U92" s="9"/>
      <c r="W92" s="9"/>
    </row>
    <row r="93" spans="19:45">
      <c r="S93" s="9"/>
      <c r="U93" s="9"/>
      <c r="W93" s="9"/>
    </row>
    <row r="94" spans="19:45">
      <c r="S94" s="9"/>
      <c r="U94" s="9"/>
      <c r="W94" s="9"/>
    </row>
    <row r="95" spans="19:45">
      <c r="S95" s="9"/>
      <c r="U95" s="9"/>
      <c r="W95" s="9"/>
    </row>
    <row r="96" spans="19:45">
      <c r="S96" s="9"/>
      <c r="U96" s="9"/>
      <c r="W96" s="9"/>
    </row>
    <row r="97" spans="19:23">
      <c r="S97" s="9"/>
      <c r="U97" s="9"/>
      <c r="W97" s="9"/>
    </row>
    <row r="98" spans="19:23">
      <c r="S98" s="9"/>
      <c r="U98" s="9"/>
      <c r="W98" s="9"/>
    </row>
    <row r="99" spans="19:23">
      <c r="S99" s="9"/>
      <c r="U99" s="9"/>
      <c r="W99" s="9"/>
    </row>
    <row r="100" spans="19:23">
      <c r="S100" s="9"/>
      <c r="U100" s="9"/>
      <c r="W100" s="9"/>
    </row>
    <row r="101" spans="19:23">
      <c r="S101" s="9"/>
      <c r="U101" s="9"/>
      <c r="W101" s="9"/>
    </row>
    <row r="102" spans="19:23">
      <c r="S102" s="9"/>
      <c r="U102" s="9"/>
      <c r="W102" s="9"/>
    </row>
    <row r="103" spans="19:23">
      <c r="S103" s="9"/>
      <c r="U103" s="9"/>
      <c r="W103" s="9"/>
    </row>
    <row r="104" spans="19:23">
      <c r="S104" s="9"/>
      <c r="U104" s="9"/>
      <c r="W104" s="9"/>
    </row>
    <row r="105" spans="19:23">
      <c r="S105" s="9"/>
      <c r="U105" s="9"/>
      <c r="W105" s="9"/>
    </row>
    <row r="106" spans="19:23">
      <c r="S106" s="9"/>
      <c r="U106" s="9"/>
      <c r="W106" s="9"/>
    </row>
    <row r="107" spans="19:23">
      <c r="S107" s="9"/>
      <c r="U107" s="9"/>
      <c r="W107" s="9"/>
    </row>
    <row r="108" spans="19:23">
      <c r="S108" s="9"/>
      <c r="U108" s="9"/>
      <c r="W108" s="9"/>
    </row>
    <row r="109" spans="19:23">
      <c r="S109" s="9"/>
      <c r="U109" s="9"/>
      <c r="W109" s="9"/>
    </row>
    <row r="110" spans="19:23">
      <c r="S110" s="9"/>
      <c r="U110" s="9"/>
      <c r="W110" s="9"/>
    </row>
    <row r="111" spans="19:23">
      <c r="S111" s="9"/>
      <c r="U111" s="9"/>
      <c r="W111" s="9"/>
    </row>
    <row r="112" spans="19:23">
      <c r="S112" s="9"/>
      <c r="U112" s="9"/>
      <c r="W112" s="9"/>
    </row>
    <row r="113" spans="19:23">
      <c r="S113" s="9"/>
      <c r="U113" s="9"/>
      <c r="W113" s="9"/>
    </row>
    <row r="114" spans="19:23">
      <c r="S114" s="9"/>
      <c r="U114" s="9"/>
      <c r="W114" s="9"/>
    </row>
    <row r="115" spans="19:23">
      <c r="S115" s="9"/>
      <c r="U115" s="9"/>
      <c r="W115" s="9"/>
    </row>
    <row r="116" spans="19:23">
      <c r="S116" s="9"/>
      <c r="U116" s="9"/>
      <c r="W116" s="9"/>
    </row>
    <row r="117" spans="19:23">
      <c r="S117" s="9"/>
      <c r="U117" s="9"/>
      <c r="W117" s="9"/>
    </row>
    <row r="118" spans="19:23">
      <c r="S118" s="9"/>
      <c r="U118" s="9"/>
      <c r="W118" s="9"/>
    </row>
    <row r="119" spans="19:23">
      <c r="S119" s="9"/>
      <c r="U119" s="9"/>
      <c r="W119" s="9"/>
    </row>
    <row r="120" spans="19:23">
      <c r="S120" s="9"/>
      <c r="U120" s="9"/>
      <c r="W120" s="9"/>
    </row>
    <row r="121" spans="19:23">
      <c r="S121" s="9"/>
      <c r="U121" s="9"/>
      <c r="W121" s="9"/>
    </row>
    <row r="122" spans="19:23">
      <c r="S122" s="9"/>
      <c r="U122" s="9"/>
      <c r="W122" s="9"/>
    </row>
    <row r="123" spans="19:23">
      <c r="S123" s="9"/>
      <c r="U123" s="9"/>
      <c r="W123" s="9"/>
    </row>
    <row r="124" spans="19:23">
      <c r="S124" s="9"/>
      <c r="U124" s="9"/>
      <c r="W124" s="9"/>
    </row>
    <row r="125" spans="19:23">
      <c r="S125" s="9"/>
      <c r="U125" s="9"/>
      <c r="W125" s="9"/>
    </row>
    <row r="126" spans="19:23">
      <c r="S126" s="9"/>
      <c r="U126" s="9"/>
      <c r="W126" s="9"/>
    </row>
    <row r="127" spans="19:23">
      <c r="S127" s="9"/>
      <c r="U127" s="9"/>
      <c r="W127" s="9"/>
    </row>
    <row r="128" spans="19:23">
      <c r="S128" s="9"/>
      <c r="U128" s="9"/>
      <c r="W128" s="9"/>
    </row>
    <row r="129" spans="19:23">
      <c r="S129" s="9"/>
      <c r="U129" s="9"/>
      <c r="W129" s="9"/>
    </row>
    <row r="130" spans="19:23">
      <c r="S130" s="9"/>
      <c r="U130" s="9"/>
      <c r="W130" s="9"/>
    </row>
    <row r="131" spans="19:23">
      <c r="S131" s="9"/>
      <c r="U131" s="9"/>
      <c r="W131" s="9"/>
    </row>
    <row r="132" spans="19:23">
      <c r="S132" s="9"/>
      <c r="U132" s="9"/>
      <c r="W132" s="9"/>
    </row>
    <row r="133" spans="19:23">
      <c r="S133" s="9"/>
      <c r="U133" s="9"/>
      <c r="W133" s="9"/>
    </row>
    <row r="134" spans="19:23">
      <c r="S134" s="9"/>
      <c r="U134" s="9"/>
      <c r="W134" s="9"/>
    </row>
    <row r="135" spans="19:23">
      <c r="S135" s="9"/>
      <c r="U135" s="9"/>
      <c r="W135" s="9"/>
    </row>
    <row r="136" spans="19:23">
      <c r="S136" s="9"/>
      <c r="U136" s="9"/>
      <c r="W136" s="9"/>
    </row>
    <row r="137" spans="19:23">
      <c r="S137" s="9"/>
      <c r="U137" s="9"/>
      <c r="W137" s="9"/>
    </row>
    <row r="138" spans="19:23">
      <c r="S138" s="9"/>
      <c r="U138" s="9"/>
      <c r="W138" s="9"/>
    </row>
    <row r="139" spans="19:23">
      <c r="S139" s="9"/>
      <c r="U139" s="9"/>
      <c r="W139" s="9"/>
    </row>
    <row r="140" spans="19:23">
      <c r="S140" s="9"/>
      <c r="U140" s="9"/>
      <c r="W140" s="9"/>
    </row>
    <row r="141" spans="19:23">
      <c r="S141" s="9"/>
      <c r="U141" s="9"/>
      <c r="W141" s="9"/>
    </row>
    <row r="142" spans="19:23">
      <c r="S142" s="9"/>
      <c r="U142" s="9"/>
      <c r="W142" s="9"/>
    </row>
    <row r="143" spans="19:23">
      <c r="S143" s="9"/>
      <c r="U143" s="9"/>
      <c r="W143" s="9"/>
    </row>
    <row r="144" spans="19:23">
      <c r="S144" s="9"/>
      <c r="U144" s="9"/>
      <c r="W144" s="9"/>
    </row>
    <row r="145" spans="19:23">
      <c r="S145" s="9"/>
      <c r="U145" s="9"/>
      <c r="W145" s="9"/>
    </row>
    <row r="146" spans="19:23">
      <c r="S146" s="9"/>
      <c r="U146" s="9"/>
      <c r="W146" s="9"/>
    </row>
    <row r="147" spans="19:23">
      <c r="S147" s="9"/>
      <c r="U147" s="9"/>
      <c r="W147" s="9"/>
    </row>
    <row r="148" spans="19:23">
      <c r="S148" s="9"/>
      <c r="U148" s="9"/>
      <c r="W148" s="9"/>
    </row>
    <row r="149" spans="19:23">
      <c r="S149" s="9"/>
      <c r="U149" s="9"/>
      <c r="W149" s="9"/>
    </row>
    <row r="150" spans="19:23">
      <c r="S150" s="9"/>
      <c r="U150" s="9"/>
      <c r="W150" s="9"/>
    </row>
    <row r="151" spans="19:23">
      <c r="S151" s="9"/>
      <c r="U151" s="9"/>
      <c r="W151" s="9"/>
    </row>
    <row r="152" spans="19:23">
      <c r="S152" s="9"/>
      <c r="U152" s="9"/>
      <c r="W152" s="9"/>
    </row>
    <row r="153" spans="19:23">
      <c r="S153" s="9"/>
      <c r="U153" s="9"/>
      <c r="W153" s="9"/>
    </row>
    <row r="154" spans="19:23">
      <c r="S154" s="9"/>
      <c r="U154" s="9"/>
      <c r="W154" s="9"/>
    </row>
    <row r="155" spans="19:23">
      <c r="S155" s="9"/>
      <c r="U155" s="9"/>
      <c r="W155" s="9"/>
    </row>
    <row r="156" spans="19:23">
      <c r="S156" s="9"/>
      <c r="U156" s="9"/>
      <c r="W156" s="9"/>
    </row>
    <row r="157" spans="19:23">
      <c r="S157" s="9"/>
      <c r="U157" s="9"/>
      <c r="W157" s="9"/>
    </row>
    <row r="158" spans="19:23">
      <c r="S158" s="9"/>
      <c r="U158" s="9"/>
      <c r="W158" s="9"/>
    </row>
    <row r="159" spans="19:23">
      <c r="S159" s="9"/>
      <c r="U159" s="9"/>
      <c r="W159" s="9"/>
    </row>
    <row r="160" spans="19:23">
      <c r="S160" s="9"/>
      <c r="U160" s="9"/>
      <c r="W160" s="9"/>
    </row>
    <row r="161" spans="19:23">
      <c r="S161" s="9"/>
      <c r="U161" s="9"/>
      <c r="W161" s="9"/>
    </row>
    <row r="162" spans="19:23">
      <c r="S162" s="9"/>
      <c r="U162" s="9"/>
      <c r="W162" s="9"/>
    </row>
    <row r="163" spans="19:23">
      <c r="S163" s="9"/>
      <c r="U163" s="9"/>
      <c r="W163" s="9"/>
    </row>
    <row r="164" spans="19:23">
      <c r="S164" s="9"/>
      <c r="U164" s="9"/>
      <c r="W164" s="9"/>
    </row>
    <row r="165" spans="19:23">
      <c r="S165" s="9"/>
      <c r="U165" s="9"/>
      <c r="W165" s="9"/>
    </row>
    <row r="166" spans="19:23">
      <c r="S166" s="9"/>
      <c r="U166" s="9"/>
      <c r="W166" s="9"/>
    </row>
    <row r="167" spans="19:23">
      <c r="S167" s="9"/>
      <c r="U167" s="9"/>
      <c r="W167" s="9"/>
    </row>
    <row r="168" spans="19:23">
      <c r="S168" s="9"/>
      <c r="U168" s="9"/>
      <c r="W168" s="9"/>
    </row>
    <row r="169" spans="19:23">
      <c r="S169" s="9"/>
      <c r="U169" s="9"/>
      <c r="W169" s="9"/>
    </row>
    <row r="170" spans="19:23">
      <c r="S170" s="9"/>
      <c r="U170" s="9"/>
      <c r="W170" s="9"/>
    </row>
    <row r="171" spans="19:23">
      <c r="S171" s="9"/>
      <c r="U171" s="9"/>
      <c r="W171" s="9"/>
    </row>
    <row r="172" spans="19:23">
      <c r="S172" s="9"/>
      <c r="U172" s="9"/>
      <c r="W172" s="9"/>
    </row>
    <row r="173" spans="19:23">
      <c r="S173" s="9"/>
      <c r="U173" s="9"/>
      <c r="W173" s="9"/>
    </row>
    <row r="174" spans="19:23">
      <c r="S174" s="9"/>
      <c r="U174" s="9"/>
      <c r="W174" s="9"/>
    </row>
    <row r="175" spans="19:23">
      <c r="S175" s="9"/>
      <c r="U175" s="9"/>
      <c r="W175" s="9"/>
    </row>
    <row r="176" spans="19:23">
      <c r="S176" s="9"/>
      <c r="U176" s="9"/>
      <c r="W176" s="9"/>
    </row>
    <row r="177" spans="19:23">
      <c r="S177" s="9"/>
      <c r="U177" s="9"/>
      <c r="W177" s="9"/>
    </row>
    <row r="178" spans="19:23">
      <c r="S178" s="9"/>
      <c r="U178" s="9"/>
      <c r="W178" s="9"/>
    </row>
    <row r="179" spans="19:23">
      <c r="S179" s="9"/>
      <c r="U179" s="9"/>
      <c r="W179" s="9"/>
    </row>
    <row r="180" spans="19:23">
      <c r="S180" s="9"/>
      <c r="U180" s="9"/>
      <c r="W180" s="9"/>
    </row>
    <row r="181" spans="19:23">
      <c r="S181" s="9"/>
      <c r="U181" s="9"/>
      <c r="W181" s="9"/>
    </row>
    <row r="182" spans="19:23">
      <c r="S182" s="9"/>
      <c r="U182" s="9"/>
      <c r="W182" s="9"/>
    </row>
    <row r="183" spans="19:23">
      <c r="S183" s="9"/>
      <c r="U183" s="9"/>
      <c r="W183" s="9"/>
    </row>
    <row r="184" spans="19:23">
      <c r="S184" s="9"/>
      <c r="U184" s="9"/>
      <c r="W184" s="9"/>
    </row>
    <row r="185" spans="19:23">
      <c r="S185" s="9"/>
      <c r="U185" s="9"/>
      <c r="W185" s="9"/>
    </row>
    <row r="186" spans="19:23">
      <c r="S186" s="9"/>
      <c r="U186" s="9"/>
      <c r="W186" s="9"/>
    </row>
    <row r="187" spans="19:23">
      <c r="S187" s="9"/>
      <c r="U187" s="9"/>
      <c r="W187" s="9"/>
    </row>
    <row r="188" spans="19:23">
      <c r="S188" s="9"/>
      <c r="U188" s="9"/>
      <c r="W188" s="9"/>
    </row>
    <row r="189" spans="19:23">
      <c r="S189" s="9"/>
      <c r="U189" s="9"/>
      <c r="W189" s="9"/>
    </row>
    <row r="190" spans="19:23">
      <c r="S190" s="9"/>
      <c r="U190" s="9"/>
      <c r="W190" s="9"/>
    </row>
    <row r="191" spans="19:23">
      <c r="S191" s="9"/>
      <c r="U191" s="9"/>
      <c r="W191" s="9"/>
    </row>
    <row r="192" spans="19:23">
      <c r="S192" s="9"/>
      <c r="U192" s="9"/>
      <c r="W192" s="9"/>
    </row>
    <row r="193" spans="19:23">
      <c r="S193" s="9"/>
      <c r="U193" s="9"/>
      <c r="W193" s="9"/>
    </row>
    <row r="194" spans="19:23">
      <c r="S194" s="9"/>
      <c r="U194" s="9"/>
      <c r="W194" s="9"/>
    </row>
    <row r="195" spans="19:23">
      <c r="S195" s="9"/>
      <c r="U195" s="9"/>
      <c r="W195" s="9"/>
    </row>
    <row r="196" spans="19:23">
      <c r="S196" s="9"/>
      <c r="U196" s="9"/>
      <c r="W196" s="9"/>
    </row>
    <row r="197" spans="19:23">
      <c r="S197" s="9"/>
      <c r="U197" s="9"/>
      <c r="W197" s="9"/>
    </row>
    <row r="198" spans="19:23">
      <c r="S198" s="9"/>
      <c r="U198" s="9"/>
      <c r="W198" s="9"/>
    </row>
    <row r="199" spans="19:23">
      <c r="S199" s="9"/>
      <c r="U199" s="9"/>
      <c r="W199" s="9"/>
    </row>
    <row r="200" spans="19:23">
      <c r="S200" s="9"/>
      <c r="U200" s="9"/>
      <c r="W200" s="9"/>
    </row>
    <row r="201" spans="19:23">
      <c r="S201" s="9"/>
      <c r="U201" s="9"/>
      <c r="W201" s="9"/>
    </row>
    <row r="202" spans="19:23">
      <c r="S202" s="9"/>
      <c r="U202" s="9"/>
      <c r="W202" s="9"/>
    </row>
    <row r="203" spans="19:23">
      <c r="S203" s="9"/>
      <c r="U203" s="9"/>
      <c r="W203" s="9"/>
    </row>
    <row r="204" spans="19:23">
      <c r="S204" s="9"/>
      <c r="U204" s="9"/>
      <c r="W204" s="9"/>
    </row>
    <row r="205" spans="19:23">
      <c r="S205" s="9"/>
      <c r="U205" s="9"/>
      <c r="W205" s="9"/>
    </row>
    <row r="206" spans="19:23">
      <c r="S206" s="9"/>
      <c r="U206" s="9"/>
      <c r="W206" s="9"/>
    </row>
    <row r="207" spans="19:23">
      <c r="S207" s="9"/>
      <c r="U207" s="9"/>
      <c r="W207" s="9"/>
    </row>
    <row r="208" spans="19:23">
      <c r="S208" s="9"/>
      <c r="U208" s="9"/>
      <c r="W208" s="9"/>
    </row>
    <row r="209" spans="19:23">
      <c r="S209" s="9"/>
      <c r="U209" s="9"/>
      <c r="W209" s="9"/>
    </row>
    <row r="210" spans="19:23">
      <c r="S210" s="9"/>
      <c r="U210" s="9"/>
      <c r="W210" s="9"/>
    </row>
    <row r="211" spans="19:23">
      <c r="S211" s="9"/>
      <c r="U211" s="9"/>
      <c r="W211" s="9"/>
    </row>
    <row r="212" spans="19:23">
      <c r="S212" s="9"/>
      <c r="U212" s="9"/>
      <c r="W212" s="9"/>
    </row>
    <row r="213" spans="19:23">
      <c r="S213" s="9"/>
      <c r="U213" s="9"/>
      <c r="W213" s="9"/>
    </row>
    <row r="214" spans="19:23">
      <c r="S214" s="9"/>
      <c r="U214" s="9"/>
      <c r="W214" s="9"/>
    </row>
    <row r="215" spans="19:23">
      <c r="S215" s="9"/>
      <c r="U215" s="9"/>
      <c r="W215" s="9"/>
    </row>
    <row r="216" spans="19:23">
      <c r="S216" s="9"/>
      <c r="U216" s="9"/>
      <c r="W216" s="9"/>
    </row>
    <row r="217" spans="19:23">
      <c r="S217" s="9"/>
      <c r="U217" s="9"/>
      <c r="W217" s="9"/>
    </row>
    <row r="218" spans="19:23">
      <c r="S218" s="9"/>
      <c r="U218" s="9"/>
      <c r="W218" s="9"/>
    </row>
    <row r="219" spans="19:23">
      <c r="S219" s="9"/>
      <c r="U219" s="9"/>
      <c r="W219" s="9"/>
    </row>
    <row r="220" spans="19:23">
      <c r="S220" s="9"/>
      <c r="U220" s="9"/>
      <c r="W220" s="9"/>
    </row>
    <row r="221" spans="19:23">
      <c r="S221" s="9"/>
      <c r="U221" s="9"/>
      <c r="W221" s="9"/>
    </row>
    <row r="222" spans="19:23">
      <c r="S222" s="9"/>
      <c r="U222" s="9"/>
      <c r="W222" s="9"/>
    </row>
    <row r="223" spans="19:23">
      <c r="S223" s="9"/>
      <c r="U223" s="9"/>
      <c r="W223" s="9"/>
    </row>
    <row r="224" spans="19:23">
      <c r="S224" s="9"/>
      <c r="U224" s="9"/>
      <c r="W224" s="9"/>
    </row>
    <row r="225" spans="19:23">
      <c r="S225" s="9"/>
      <c r="U225" s="9"/>
      <c r="W225" s="9"/>
    </row>
    <row r="226" spans="19:23">
      <c r="S226" s="9"/>
      <c r="U226" s="9"/>
      <c r="W226" s="9"/>
    </row>
    <row r="227" spans="19:23">
      <c r="S227" s="9"/>
      <c r="U227" s="9"/>
      <c r="W227" s="9"/>
    </row>
    <row r="228" spans="19:23">
      <c r="S228" s="9"/>
      <c r="U228" s="9"/>
      <c r="W228" s="9"/>
    </row>
    <row r="229" spans="19:23">
      <c r="S229" s="9"/>
      <c r="U229" s="9"/>
      <c r="W229" s="9"/>
    </row>
    <row r="230" spans="19:23">
      <c r="S230" s="9"/>
      <c r="U230" s="9"/>
      <c r="W230" s="9"/>
    </row>
    <row r="231" spans="19:23">
      <c r="S231" s="9"/>
      <c r="U231" s="9"/>
      <c r="W231" s="9"/>
    </row>
    <row r="232" spans="19:23">
      <c r="S232" s="9"/>
      <c r="U232" s="9"/>
      <c r="W232" s="9"/>
    </row>
    <row r="233" spans="19:23">
      <c r="S233" s="9"/>
      <c r="U233" s="9"/>
      <c r="W233" s="9"/>
    </row>
    <row r="234" spans="19:23">
      <c r="S234" s="9"/>
      <c r="U234" s="9"/>
      <c r="W234" s="9"/>
    </row>
    <row r="235" spans="19:23">
      <c r="S235" s="9"/>
      <c r="U235" s="9"/>
      <c r="W235" s="9"/>
    </row>
    <row r="236" spans="19:23">
      <c r="S236" s="9"/>
      <c r="U236" s="9"/>
      <c r="W236" s="9"/>
    </row>
    <row r="237" spans="19:23">
      <c r="S237" s="9"/>
      <c r="U237" s="9"/>
      <c r="W237" s="9"/>
    </row>
    <row r="238" spans="19:23">
      <c r="S238" s="9"/>
      <c r="U238" s="9"/>
      <c r="W238" s="9"/>
    </row>
    <row r="239" spans="19:23">
      <c r="S239" s="9"/>
      <c r="U239" s="9"/>
      <c r="W239" s="9"/>
    </row>
    <row r="240" spans="19:23">
      <c r="S240" s="9"/>
      <c r="U240" s="9"/>
      <c r="W240" s="9"/>
    </row>
    <row r="241" spans="19:23">
      <c r="S241" s="9"/>
      <c r="U241" s="9"/>
      <c r="W241" s="9"/>
    </row>
    <row r="242" spans="19:23">
      <c r="S242" s="9"/>
      <c r="U242" s="9"/>
      <c r="W242" s="9"/>
    </row>
    <row r="243" spans="19:23">
      <c r="S243" s="9"/>
      <c r="U243" s="9"/>
      <c r="W243" s="9"/>
    </row>
    <row r="244" spans="19:23">
      <c r="S244" s="9"/>
      <c r="U244" s="9"/>
      <c r="W244" s="9"/>
    </row>
    <row r="245" spans="19:23">
      <c r="S245" s="9"/>
      <c r="U245" s="9"/>
      <c r="W245" s="9"/>
    </row>
    <row r="246" spans="19:23">
      <c r="S246" s="9"/>
      <c r="U246" s="9"/>
      <c r="W246" s="9"/>
    </row>
    <row r="247" spans="19:23">
      <c r="S247" s="9"/>
      <c r="U247" s="9"/>
      <c r="W247" s="9"/>
    </row>
    <row r="248" spans="19:23">
      <c r="S248" s="9"/>
      <c r="U248" s="9"/>
      <c r="W248" s="9"/>
    </row>
    <row r="249" spans="19:23">
      <c r="S249" s="9"/>
      <c r="U249" s="9"/>
      <c r="W249" s="9"/>
    </row>
    <row r="250" spans="19:23">
      <c r="S250" s="9"/>
      <c r="U250" s="9"/>
      <c r="W250" s="9"/>
    </row>
    <row r="251" spans="19:23">
      <c r="S251" s="9"/>
      <c r="U251" s="9"/>
      <c r="W251" s="9"/>
    </row>
    <row r="252" spans="19:23">
      <c r="S252" s="9"/>
      <c r="U252" s="9"/>
      <c r="W252" s="9"/>
    </row>
    <row r="253" spans="19:23">
      <c r="S253" s="9"/>
      <c r="U253" s="9"/>
      <c r="W253" s="9"/>
    </row>
    <row r="254" spans="19:23">
      <c r="S254" s="9"/>
      <c r="U254" s="9"/>
      <c r="W254" s="9"/>
    </row>
    <row r="255" spans="19:23">
      <c r="S255" s="9"/>
      <c r="U255" s="9"/>
      <c r="W255" s="9"/>
    </row>
    <row r="256" spans="19:23">
      <c r="S256" s="9"/>
      <c r="U256" s="9"/>
      <c r="W256" s="9"/>
    </row>
    <row r="257" spans="19:23">
      <c r="S257" s="9"/>
      <c r="U257" s="9"/>
      <c r="W257" s="9"/>
    </row>
    <row r="258" spans="19:23">
      <c r="S258" s="9"/>
      <c r="U258" s="9"/>
      <c r="W258" s="9"/>
    </row>
    <row r="259" spans="19:23">
      <c r="S259" s="9"/>
      <c r="U259" s="9"/>
      <c r="W259" s="9"/>
    </row>
    <row r="260" spans="19:23">
      <c r="S260" s="9"/>
      <c r="U260" s="9"/>
      <c r="W260" s="9"/>
    </row>
    <row r="261" spans="19:23">
      <c r="S261" s="9"/>
      <c r="U261" s="9"/>
      <c r="W261" s="9"/>
    </row>
    <row r="262" spans="19:23">
      <c r="S262" s="9"/>
      <c r="U262" s="9"/>
      <c r="W262" s="9"/>
    </row>
    <row r="263" spans="19:23">
      <c r="S263" s="9"/>
      <c r="U263" s="9"/>
      <c r="W263" s="9"/>
    </row>
    <row r="264" spans="19:23">
      <c r="S264" s="9"/>
      <c r="U264" s="9"/>
      <c r="W264" s="9"/>
    </row>
    <row r="265" spans="19:23">
      <c r="S265" s="9"/>
      <c r="U265" s="9"/>
      <c r="W265" s="9"/>
    </row>
    <row r="266" spans="19:23">
      <c r="S266" s="9"/>
      <c r="U266" s="9"/>
      <c r="W266" s="9"/>
    </row>
    <row r="267" spans="19:23">
      <c r="S267" s="9"/>
      <c r="U267" s="9"/>
      <c r="W267" s="9"/>
    </row>
    <row r="268" spans="19:23">
      <c r="S268" s="9"/>
      <c r="U268" s="9"/>
      <c r="W268" s="9"/>
    </row>
    <row r="269" spans="19:23">
      <c r="S269" s="9"/>
      <c r="U269" s="9"/>
      <c r="W269" s="9"/>
    </row>
    <row r="270" spans="19:23">
      <c r="S270" s="9"/>
      <c r="U270" s="9"/>
      <c r="W270" s="9"/>
    </row>
    <row r="271" spans="19:23">
      <c r="S271" s="9"/>
      <c r="U271" s="9"/>
      <c r="W271" s="9"/>
    </row>
    <row r="272" spans="19:23">
      <c r="S272" s="9"/>
      <c r="U272" s="9"/>
      <c r="W272" s="9"/>
    </row>
    <row r="273" spans="19:23">
      <c r="S273" s="9"/>
      <c r="U273" s="9"/>
      <c r="W273" s="9"/>
    </row>
    <row r="274" spans="19:23">
      <c r="S274" s="9"/>
      <c r="U274" s="9"/>
      <c r="W274" s="9"/>
    </row>
    <row r="275" spans="19:23">
      <c r="S275" s="9"/>
      <c r="U275" s="9"/>
      <c r="W275" s="9"/>
    </row>
    <row r="276" spans="19:23">
      <c r="S276" s="9"/>
      <c r="U276" s="9"/>
      <c r="W276" s="9"/>
    </row>
    <row r="277" spans="19:23">
      <c r="S277" s="9"/>
      <c r="U277" s="9"/>
      <c r="W277" s="9"/>
    </row>
    <row r="278" spans="19:23">
      <c r="S278" s="9"/>
      <c r="U278" s="9"/>
      <c r="W278" s="9"/>
    </row>
    <row r="279" spans="19:23">
      <c r="S279" s="9"/>
      <c r="U279" s="9"/>
      <c r="W279" s="9"/>
    </row>
    <row r="280" spans="19:23">
      <c r="S280" s="9"/>
      <c r="U280" s="9"/>
      <c r="W280" s="9"/>
    </row>
    <row r="281" spans="19:23">
      <c r="S281" s="9"/>
      <c r="U281" s="9"/>
      <c r="W281" s="9"/>
    </row>
    <row r="282" spans="19:23">
      <c r="S282" s="9"/>
      <c r="U282" s="9"/>
      <c r="W282" s="9"/>
    </row>
    <row r="283" spans="19:23">
      <c r="S283" s="9"/>
      <c r="U283" s="9"/>
      <c r="W283" s="9"/>
    </row>
    <row r="284" spans="19:23">
      <c r="S284" s="9"/>
      <c r="U284" s="9"/>
      <c r="W284" s="9"/>
    </row>
    <row r="285" spans="19:23">
      <c r="S285" s="9"/>
      <c r="U285" s="9"/>
      <c r="W285" s="9"/>
    </row>
    <row r="286" spans="19:23">
      <c r="S286" s="9"/>
      <c r="U286" s="9"/>
      <c r="W286" s="9"/>
    </row>
    <row r="287" spans="19:23">
      <c r="S287" s="9"/>
      <c r="U287" s="9"/>
      <c r="W287" s="9"/>
    </row>
    <row r="288" spans="19:23">
      <c r="S288" s="9"/>
      <c r="U288" s="9"/>
      <c r="W288" s="9"/>
    </row>
    <row r="289" spans="19:23">
      <c r="S289" s="9"/>
      <c r="U289" s="9"/>
      <c r="W289" s="9"/>
    </row>
    <row r="290" spans="19:23">
      <c r="S290" s="9"/>
      <c r="U290" s="9"/>
      <c r="W290" s="9"/>
    </row>
    <row r="291" spans="19:23">
      <c r="S291" s="9"/>
      <c r="U291" s="9"/>
      <c r="W291" s="9"/>
    </row>
    <row r="292" spans="19:23">
      <c r="S292" s="9"/>
      <c r="U292" s="9"/>
      <c r="W292" s="9"/>
    </row>
    <row r="293" spans="19:23">
      <c r="S293" s="9"/>
      <c r="U293" s="9"/>
      <c r="W293" s="9"/>
    </row>
    <row r="294" spans="19:23">
      <c r="S294" s="9"/>
      <c r="U294" s="9"/>
      <c r="W294" s="9"/>
    </row>
    <row r="295" spans="19:23">
      <c r="S295" s="9"/>
      <c r="U295" s="9"/>
      <c r="W295" s="9"/>
    </row>
    <row r="296" spans="19:23">
      <c r="S296" s="9"/>
      <c r="U296" s="9"/>
      <c r="W296" s="9"/>
    </row>
    <row r="297" spans="19:23">
      <c r="S297" s="9"/>
      <c r="U297" s="9"/>
      <c r="W297" s="9"/>
    </row>
    <row r="298" spans="19:23">
      <c r="S298" s="9"/>
      <c r="U298" s="9"/>
      <c r="W298" s="9"/>
    </row>
    <row r="299" spans="19:23">
      <c r="S299" s="9"/>
      <c r="U299" s="9"/>
      <c r="W299" s="9"/>
    </row>
    <row r="300" spans="19:23">
      <c r="S300" s="9"/>
      <c r="U300" s="9"/>
      <c r="W300" s="9"/>
    </row>
    <row r="301" spans="19:23">
      <c r="S301" s="9"/>
      <c r="U301" s="9"/>
      <c r="W301" s="9"/>
    </row>
    <row r="302" spans="19:23">
      <c r="S302" s="9"/>
      <c r="U302" s="9"/>
      <c r="W302" s="9"/>
    </row>
    <row r="303" spans="19:23">
      <c r="S303" s="9"/>
      <c r="U303" s="9"/>
      <c r="W303" s="9"/>
    </row>
    <row r="304" spans="19:23">
      <c r="S304" s="9"/>
      <c r="U304" s="9"/>
      <c r="W304" s="9"/>
    </row>
    <row r="305" spans="19:23">
      <c r="S305" s="9"/>
      <c r="U305" s="9"/>
      <c r="W305" s="9"/>
    </row>
    <row r="306" spans="19:23">
      <c r="S306" s="9"/>
      <c r="U306" s="9"/>
      <c r="W306" s="9"/>
    </row>
    <row r="307" spans="19:23">
      <c r="S307" s="9"/>
      <c r="U307" s="9"/>
      <c r="W307" s="9"/>
    </row>
    <row r="308" spans="19:23">
      <c r="S308" s="9"/>
      <c r="U308" s="9"/>
      <c r="W308" s="9"/>
    </row>
    <row r="309" spans="19:23">
      <c r="S309" s="9"/>
      <c r="U309" s="9"/>
      <c r="W309" s="9"/>
    </row>
    <row r="310" spans="19:23">
      <c r="S310" s="9"/>
      <c r="U310" s="9"/>
      <c r="W310" s="9"/>
    </row>
    <row r="311" spans="19:23">
      <c r="S311" s="9"/>
      <c r="U311" s="9"/>
      <c r="W311" s="9"/>
    </row>
    <row r="312" spans="19:23">
      <c r="S312" s="9"/>
      <c r="U312" s="9"/>
      <c r="W312" s="9"/>
    </row>
    <row r="313" spans="19:23">
      <c r="S313" s="9"/>
      <c r="U313" s="9"/>
      <c r="W313" s="9"/>
    </row>
    <row r="314" spans="19:23">
      <c r="S314" s="9"/>
      <c r="U314" s="9"/>
      <c r="W314" s="9"/>
    </row>
    <row r="315" spans="19:23">
      <c r="S315" s="9"/>
      <c r="U315" s="9"/>
      <c r="W315" s="9"/>
    </row>
    <row r="316" spans="19:23">
      <c r="S316" s="9"/>
      <c r="U316" s="9"/>
      <c r="W316" s="9"/>
    </row>
    <row r="317" spans="19:23">
      <c r="S317" s="9"/>
      <c r="U317" s="9"/>
      <c r="W317" s="9"/>
    </row>
    <row r="318" spans="19:23">
      <c r="S318" s="9"/>
      <c r="U318" s="9"/>
      <c r="W318" s="9"/>
    </row>
    <row r="319" spans="19:23">
      <c r="S319" s="9"/>
      <c r="U319" s="9"/>
      <c r="W319" s="9"/>
    </row>
    <row r="320" spans="19:23">
      <c r="S320" s="9"/>
      <c r="U320" s="9"/>
      <c r="W320" s="9"/>
    </row>
    <row r="321" spans="19:23">
      <c r="S321" s="9"/>
      <c r="U321" s="9"/>
      <c r="W321" s="9"/>
    </row>
    <row r="322" spans="19:23">
      <c r="S322" s="9"/>
      <c r="U322" s="9"/>
      <c r="W322" s="9"/>
    </row>
    <row r="323" spans="19:23">
      <c r="S323" s="9"/>
      <c r="U323" s="9"/>
      <c r="W323" s="9"/>
    </row>
    <row r="324" spans="19:23">
      <c r="S324" s="9"/>
      <c r="U324" s="9"/>
      <c r="W324" s="9"/>
    </row>
    <row r="325" spans="19:23">
      <c r="S325" s="9"/>
      <c r="U325" s="9"/>
      <c r="W325" s="9"/>
    </row>
    <row r="326" spans="19:23">
      <c r="S326" s="9"/>
      <c r="U326" s="9"/>
      <c r="W326" s="9"/>
    </row>
    <row r="327" spans="19:23">
      <c r="S327" s="9"/>
      <c r="U327" s="9"/>
      <c r="W327" s="9"/>
    </row>
    <row r="328" spans="19:23">
      <c r="S328" s="9"/>
      <c r="U328" s="9"/>
      <c r="W328" s="9"/>
    </row>
    <row r="329" spans="19:23">
      <c r="S329" s="9"/>
      <c r="U329" s="9"/>
      <c r="W329" s="9"/>
    </row>
    <row r="330" spans="19:23">
      <c r="S330" s="9"/>
      <c r="U330" s="9"/>
      <c r="W330" s="9"/>
    </row>
    <row r="331" spans="19:23">
      <c r="S331" s="9"/>
      <c r="U331" s="9"/>
      <c r="W331" s="9"/>
    </row>
    <row r="332" spans="19:23">
      <c r="S332" s="9"/>
      <c r="U332" s="9"/>
      <c r="W332" s="9"/>
    </row>
    <row r="333" spans="19:23">
      <c r="S333" s="9"/>
      <c r="U333" s="9"/>
      <c r="W333" s="9"/>
    </row>
    <row r="334" spans="19:23">
      <c r="S334" s="9"/>
      <c r="U334" s="9"/>
      <c r="W334" s="9"/>
    </row>
    <row r="335" spans="19:23">
      <c r="S335" s="9"/>
      <c r="U335" s="9"/>
      <c r="W335" s="9"/>
    </row>
    <row r="336" spans="19:23">
      <c r="S336" s="9"/>
      <c r="U336" s="9"/>
      <c r="W336" s="9"/>
    </row>
    <row r="337" spans="19:23">
      <c r="S337" s="9"/>
      <c r="U337" s="9"/>
      <c r="W337" s="9"/>
    </row>
    <row r="338" spans="19:23">
      <c r="S338" s="9"/>
      <c r="U338" s="9"/>
      <c r="W338" s="9"/>
    </row>
    <row r="339" spans="19:23">
      <c r="S339" s="9"/>
      <c r="U339" s="9"/>
      <c r="W339" s="9"/>
    </row>
    <row r="340" spans="19:23">
      <c r="S340" s="9"/>
      <c r="U340" s="9"/>
      <c r="W340" s="9"/>
    </row>
    <row r="341" spans="19:23">
      <c r="S341" s="9"/>
      <c r="U341" s="9"/>
      <c r="W341" s="9"/>
    </row>
    <row r="342" spans="19:23">
      <c r="S342" s="9"/>
      <c r="U342" s="9"/>
      <c r="W342" s="9"/>
    </row>
    <row r="343" spans="19:23">
      <c r="S343" s="9"/>
      <c r="U343" s="9"/>
      <c r="W343" s="9"/>
    </row>
    <row r="344" spans="19:23">
      <c r="S344" s="9"/>
      <c r="U344" s="9"/>
      <c r="W344" s="9"/>
    </row>
    <row r="345" spans="19:23">
      <c r="S345" s="9"/>
      <c r="U345" s="9"/>
      <c r="W345" s="9"/>
    </row>
    <row r="346" spans="19:23">
      <c r="S346" s="9"/>
      <c r="U346" s="9"/>
      <c r="W346" s="9"/>
    </row>
    <row r="347" spans="19:23">
      <c r="S347" s="9"/>
      <c r="U347" s="9"/>
      <c r="W347" s="9"/>
    </row>
    <row r="348" spans="19:23">
      <c r="S348" s="9"/>
      <c r="U348" s="9"/>
      <c r="W348" s="9"/>
    </row>
    <row r="349" spans="19:23">
      <c r="S349" s="9"/>
      <c r="U349" s="9"/>
      <c r="W349" s="9"/>
    </row>
    <row r="350" spans="19:23">
      <c r="S350" s="9"/>
      <c r="U350" s="9"/>
      <c r="W350" s="9"/>
    </row>
    <row r="351" spans="19:23">
      <c r="S351" s="9"/>
      <c r="U351" s="9"/>
      <c r="W351" s="9"/>
    </row>
    <row r="352" spans="19:23">
      <c r="S352" s="9"/>
      <c r="U352" s="9"/>
      <c r="W352" s="9"/>
    </row>
    <row r="353" spans="19:23">
      <c r="S353" s="9"/>
      <c r="U353" s="9"/>
      <c r="W353" s="9"/>
    </row>
    <row r="354" spans="19:23">
      <c r="S354" s="9"/>
      <c r="U354" s="9"/>
      <c r="W354" s="9"/>
    </row>
    <row r="355" spans="19:23">
      <c r="S355" s="9"/>
      <c r="U355" s="9"/>
      <c r="W355" s="9"/>
    </row>
    <row r="356" spans="19:23">
      <c r="S356" s="9"/>
      <c r="U356" s="9"/>
      <c r="W356" s="9"/>
    </row>
    <row r="357" spans="19:23">
      <c r="S357" s="9"/>
      <c r="U357" s="9"/>
      <c r="W357" s="9"/>
    </row>
    <row r="358" spans="19:23">
      <c r="S358" s="9"/>
      <c r="U358" s="9"/>
      <c r="W358" s="9"/>
    </row>
    <row r="359" spans="19:23">
      <c r="S359" s="9"/>
      <c r="U359" s="9"/>
      <c r="W359" s="9"/>
    </row>
    <row r="360" spans="19:23">
      <c r="S360" s="9"/>
      <c r="U360" s="9"/>
      <c r="W360" s="9"/>
    </row>
    <row r="361" spans="19:23">
      <c r="S361" s="9"/>
      <c r="U361" s="9"/>
      <c r="W361" s="9"/>
    </row>
    <row r="362" spans="19:23">
      <c r="S362" s="9"/>
      <c r="U362" s="9"/>
      <c r="W362" s="9"/>
    </row>
    <row r="363" spans="19:23">
      <c r="S363" s="9"/>
      <c r="U363" s="9"/>
      <c r="W363" s="9"/>
    </row>
    <row r="364" spans="19:23">
      <c r="S364" s="9"/>
      <c r="U364" s="9"/>
      <c r="W364" s="9"/>
    </row>
    <row r="365" spans="19:23">
      <c r="S365" s="9"/>
      <c r="U365" s="9"/>
      <c r="W365" s="9"/>
    </row>
    <row r="366" spans="19:23">
      <c r="S366" s="9"/>
      <c r="U366" s="9"/>
      <c r="W366" s="9"/>
    </row>
    <row r="367" spans="19:23">
      <c r="S367" s="9"/>
      <c r="U367" s="9"/>
      <c r="W367" s="9"/>
    </row>
    <row r="368" spans="19:23">
      <c r="S368" s="9"/>
      <c r="U368" s="9"/>
      <c r="W368" s="9"/>
    </row>
    <row r="369" spans="19:23">
      <c r="S369" s="9"/>
      <c r="U369" s="9"/>
      <c r="W369" s="9"/>
    </row>
    <row r="370" spans="19:23">
      <c r="S370" s="9"/>
      <c r="U370" s="9"/>
      <c r="W370" s="9"/>
    </row>
    <row r="371" spans="19:23">
      <c r="S371" s="9"/>
      <c r="U371" s="9"/>
      <c r="W371" s="9"/>
    </row>
    <row r="372" spans="19:23">
      <c r="S372" s="9"/>
      <c r="U372" s="9"/>
      <c r="W372" s="9"/>
    </row>
    <row r="373" spans="19:23">
      <c r="S373" s="9"/>
      <c r="U373" s="9"/>
      <c r="W373" s="9"/>
    </row>
    <row r="374" spans="19:23">
      <c r="S374" s="9"/>
      <c r="U374" s="9"/>
      <c r="W374" s="9"/>
    </row>
    <row r="375" spans="19:23">
      <c r="S375" s="9"/>
      <c r="U375" s="9"/>
      <c r="W375" s="9"/>
    </row>
    <row r="376" spans="19:23">
      <c r="S376" s="9"/>
      <c r="U376" s="9"/>
      <c r="W376" s="9"/>
    </row>
    <row r="377" spans="19:23">
      <c r="S377" s="9"/>
      <c r="U377" s="9"/>
      <c r="W377" s="9"/>
    </row>
    <row r="378" spans="19:23">
      <c r="S378" s="9"/>
      <c r="U378" s="9"/>
      <c r="W378" s="9"/>
    </row>
    <row r="379" spans="19:23">
      <c r="S379" s="9"/>
      <c r="U379" s="9"/>
      <c r="W379" s="9"/>
    </row>
    <row r="380" spans="19:23">
      <c r="S380" s="9"/>
      <c r="U380" s="9"/>
      <c r="W380" s="9"/>
    </row>
    <row r="381" spans="19:23">
      <c r="S381" s="9"/>
      <c r="U381" s="9"/>
      <c r="W381" s="9"/>
    </row>
    <row r="382" spans="19:23">
      <c r="S382" s="9"/>
      <c r="U382" s="9"/>
      <c r="W382" s="9"/>
    </row>
    <row r="383" spans="19:23">
      <c r="S383" s="9"/>
      <c r="U383" s="9"/>
      <c r="W383" s="9"/>
    </row>
    <row r="384" spans="19:23">
      <c r="S384" s="9"/>
      <c r="U384" s="9"/>
      <c r="W384" s="9"/>
    </row>
    <row r="385" spans="19:23">
      <c r="S385" s="9"/>
      <c r="U385" s="9"/>
      <c r="W385" s="9"/>
    </row>
    <row r="386" spans="19:23">
      <c r="S386" s="9"/>
      <c r="U386" s="9"/>
      <c r="W386" s="9"/>
    </row>
    <row r="387" spans="19:23">
      <c r="S387" s="9"/>
      <c r="U387" s="9"/>
      <c r="W387" s="9"/>
    </row>
    <row r="388" spans="19:23">
      <c r="S388" s="9"/>
      <c r="U388" s="9"/>
      <c r="W388" s="9"/>
    </row>
    <row r="389" spans="19:23">
      <c r="S389" s="9"/>
      <c r="U389" s="9"/>
      <c r="W389" s="9"/>
    </row>
    <row r="390" spans="19:23">
      <c r="S390" s="9"/>
      <c r="U390" s="9"/>
      <c r="W390" s="9"/>
    </row>
    <row r="391" spans="19:23">
      <c r="S391" s="9"/>
      <c r="U391" s="9"/>
      <c r="W391" s="9"/>
    </row>
    <row r="392" spans="19:23">
      <c r="S392" s="9"/>
      <c r="U392" s="9"/>
      <c r="W392" s="9"/>
    </row>
    <row r="393" spans="19:23">
      <c r="S393" s="9"/>
      <c r="U393" s="9"/>
      <c r="W393" s="9"/>
    </row>
    <row r="394" spans="19:23">
      <c r="S394" s="9"/>
      <c r="U394" s="9"/>
      <c r="W394" s="9"/>
    </row>
    <row r="395" spans="19:23">
      <c r="S395" s="9"/>
      <c r="U395" s="9"/>
      <c r="W395" s="9"/>
    </row>
    <row r="396" spans="19:23">
      <c r="S396" s="9"/>
      <c r="U396" s="9"/>
      <c r="W396" s="9"/>
    </row>
    <row r="397" spans="19:23">
      <c r="S397" s="9"/>
      <c r="U397" s="9"/>
      <c r="W397" s="9"/>
    </row>
    <row r="398" spans="19:23">
      <c r="S398" s="9"/>
      <c r="U398" s="9"/>
      <c r="W398" s="9"/>
    </row>
    <row r="399" spans="19:23">
      <c r="S399" s="9"/>
      <c r="U399" s="9"/>
      <c r="W399" s="9"/>
    </row>
    <row r="400" spans="19:23">
      <c r="S400" s="9"/>
      <c r="U400" s="9"/>
      <c r="W400" s="9"/>
    </row>
    <row r="401" spans="19:23">
      <c r="S401" s="9"/>
      <c r="U401" s="9"/>
      <c r="W401" s="9"/>
    </row>
    <row r="402" spans="19:23">
      <c r="S402" s="9"/>
      <c r="U402" s="9"/>
      <c r="W402" s="9"/>
    </row>
    <row r="403" spans="19:23">
      <c r="S403" s="9"/>
      <c r="U403" s="9"/>
      <c r="W403" s="9"/>
    </row>
    <row r="404" spans="19:23">
      <c r="S404" s="9"/>
      <c r="U404" s="9"/>
      <c r="W404" s="9"/>
    </row>
    <row r="405" spans="19:23">
      <c r="S405" s="9"/>
      <c r="U405" s="9"/>
      <c r="W405" s="9"/>
    </row>
    <row r="406" spans="19:23">
      <c r="S406" s="9"/>
      <c r="U406" s="9"/>
      <c r="W406" s="9"/>
    </row>
    <row r="407" spans="19:23">
      <c r="S407" s="9"/>
      <c r="U407" s="9"/>
      <c r="W407" s="9"/>
    </row>
    <row r="408" spans="19:23">
      <c r="S408" s="9"/>
      <c r="U408" s="9"/>
      <c r="W408" s="9"/>
    </row>
    <row r="409" spans="19:23">
      <c r="S409" s="9"/>
      <c r="U409" s="9"/>
      <c r="W409" s="9"/>
    </row>
    <row r="410" spans="19:23">
      <c r="S410" s="9"/>
      <c r="U410" s="9"/>
      <c r="W410" s="9"/>
    </row>
    <row r="411" spans="19:23">
      <c r="S411" s="9"/>
      <c r="U411" s="9"/>
      <c r="W411" s="9"/>
    </row>
    <row r="412" spans="19:23">
      <c r="S412" s="9"/>
      <c r="U412" s="9"/>
      <c r="W412" s="9"/>
    </row>
    <row r="413" spans="19:23">
      <c r="S413" s="9"/>
      <c r="U413" s="9"/>
      <c r="W413" s="9"/>
    </row>
    <row r="414" spans="19:23">
      <c r="S414" s="9"/>
      <c r="U414" s="9"/>
      <c r="W414" s="9"/>
    </row>
    <row r="415" spans="19:23">
      <c r="S415" s="9"/>
      <c r="U415" s="9"/>
      <c r="W415" s="9"/>
    </row>
    <row r="416" spans="19:23">
      <c r="S416" s="9"/>
      <c r="U416" s="9"/>
      <c r="W416" s="9"/>
    </row>
    <row r="417" spans="19:23">
      <c r="S417" s="9"/>
      <c r="U417" s="9"/>
      <c r="W417" s="9"/>
    </row>
    <row r="418" spans="19:23">
      <c r="S418" s="9"/>
      <c r="U418" s="9"/>
      <c r="W418" s="9"/>
    </row>
    <row r="419" spans="19:23">
      <c r="S419" s="9"/>
      <c r="U419" s="9"/>
      <c r="W419" s="9"/>
    </row>
    <row r="420" spans="19:23">
      <c r="S420" s="9"/>
      <c r="U420" s="9"/>
      <c r="W420" s="9"/>
    </row>
    <row r="421" spans="19:23">
      <c r="S421" s="9"/>
      <c r="U421" s="9"/>
      <c r="W421" s="9"/>
    </row>
    <row r="422" spans="19:23">
      <c r="S422" s="9"/>
      <c r="U422" s="9"/>
      <c r="W422" s="9"/>
    </row>
    <row r="423" spans="19:23">
      <c r="S423" s="9"/>
      <c r="U423" s="9"/>
      <c r="W423" s="9"/>
    </row>
    <row r="424" spans="19:23">
      <c r="S424" s="9"/>
      <c r="U424" s="9"/>
      <c r="W424" s="9"/>
    </row>
    <row r="425" spans="19:23">
      <c r="S425" s="9"/>
      <c r="U425" s="9"/>
      <c r="W425" s="9"/>
    </row>
    <row r="426" spans="19:23">
      <c r="S426" s="9"/>
      <c r="U426" s="9"/>
      <c r="W426" s="9"/>
    </row>
    <row r="427" spans="19:23">
      <c r="S427" s="9"/>
      <c r="U427" s="9"/>
      <c r="W427" s="9"/>
    </row>
    <row r="428" spans="19:23">
      <c r="S428" s="9"/>
      <c r="U428" s="9"/>
      <c r="W428" s="9"/>
    </row>
    <row r="429" spans="19:23">
      <c r="S429" s="9"/>
      <c r="U429" s="9"/>
      <c r="W429" s="9"/>
    </row>
    <row r="430" spans="19:23">
      <c r="S430" s="9"/>
      <c r="U430" s="9"/>
      <c r="W430" s="9"/>
    </row>
    <row r="431" spans="19:23">
      <c r="S431" s="9"/>
      <c r="U431" s="9"/>
      <c r="W431" s="9"/>
    </row>
    <row r="432" spans="19:23">
      <c r="S432" s="9"/>
      <c r="U432" s="9"/>
      <c r="W432" s="9"/>
    </row>
    <row r="433" spans="19:23">
      <c r="S433" s="9"/>
      <c r="U433" s="9"/>
      <c r="W433" s="9"/>
    </row>
    <row r="434" spans="19:23">
      <c r="S434" s="9"/>
      <c r="U434" s="9"/>
      <c r="W434" s="9"/>
    </row>
    <row r="435" spans="19:23">
      <c r="S435" s="9"/>
      <c r="U435" s="9"/>
      <c r="W435" s="9"/>
    </row>
    <row r="436" spans="19:23">
      <c r="S436" s="9"/>
      <c r="U436" s="9"/>
      <c r="W436" s="9"/>
    </row>
    <row r="437" spans="19:23">
      <c r="S437" s="9"/>
      <c r="U437" s="9"/>
      <c r="W437" s="9"/>
    </row>
    <row r="438" spans="19:23">
      <c r="S438" s="9"/>
      <c r="U438" s="9"/>
      <c r="W438" s="9"/>
    </row>
    <row r="439" spans="19:23">
      <c r="S439" s="9"/>
      <c r="U439" s="9"/>
      <c r="W439" s="9"/>
    </row>
    <row r="440" spans="19:23">
      <c r="S440" s="9"/>
      <c r="U440" s="9"/>
      <c r="W440" s="9"/>
    </row>
    <row r="441" spans="19:23">
      <c r="S441" s="9"/>
      <c r="U441" s="9"/>
      <c r="W441" s="9"/>
    </row>
    <row r="442" spans="19:23">
      <c r="S442" s="9"/>
      <c r="U442" s="9"/>
      <c r="W442" s="9"/>
    </row>
    <row r="443" spans="19:23">
      <c r="S443" s="9"/>
      <c r="U443" s="9"/>
      <c r="W443" s="9"/>
    </row>
    <row r="444" spans="19:23">
      <c r="S444" s="9"/>
      <c r="U444" s="9"/>
      <c r="W444" s="9"/>
    </row>
    <row r="445" spans="19:23">
      <c r="S445" s="9"/>
      <c r="U445" s="9"/>
      <c r="W445" s="9"/>
    </row>
    <row r="446" spans="19:23">
      <c r="S446" s="9"/>
      <c r="U446" s="9"/>
      <c r="W446" s="9"/>
    </row>
    <row r="447" spans="19:23">
      <c r="S447" s="9"/>
      <c r="U447" s="9"/>
      <c r="W447" s="9"/>
    </row>
    <row r="448" spans="19:23">
      <c r="S448" s="9"/>
      <c r="U448" s="9"/>
      <c r="W448" s="9"/>
    </row>
    <row r="449" spans="19:23">
      <c r="S449" s="9"/>
      <c r="U449" s="9"/>
      <c r="W449" s="9"/>
    </row>
    <row r="450" spans="19:23">
      <c r="S450" s="9"/>
      <c r="U450" s="9"/>
      <c r="W450" s="9"/>
    </row>
    <row r="451" spans="19:23">
      <c r="S451" s="9"/>
      <c r="U451" s="9"/>
      <c r="W451" s="9"/>
    </row>
    <row r="452" spans="19:23">
      <c r="S452" s="9"/>
      <c r="U452" s="9"/>
      <c r="W452" s="9"/>
    </row>
    <row r="453" spans="19:23">
      <c r="S453" s="9"/>
      <c r="U453" s="9"/>
      <c r="W453" s="9"/>
    </row>
    <row r="454" spans="19:23">
      <c r="S454" s="9"/>
      <c r="U454" s="9"/>
      <c r="W454" s="9"/>
    </row>
    <row r="455" spans="19:23">
      <c r="S455" s="9"/>
      <c r="U455" s="9"/>
      <c r="W455" s="9"/>
    </row>
    <row r="456" spans="19:23">
      <c r="S456" s="9"/>
      <c r="U456" s="9"/>
      <c r="W456" s="9"/>
    </row>
    <row r="457" spans="19:23">
      <c r="S457" s="9"/>
      <c r="U457" s="9"/>
      <c r="W457" s="9"/>
    </row>
    <row r="458" spans="19:23">
      <c r="S458" s="9"/>
      <c r="U458" s="9"/>
      <c r="W458" s="9"/>
    </row>
    <row r="459" spans="19:23">
      <c r="S459" s="9"/>
      <c r="U459" s="9"/>
      <c r="W459" s="9"/>
    </row>
    <row r="460" spans="19:23">
      <c r="S460" s="9"/>
      <c r="U460" s="9"/>
      <c r="W460" s="9"/>
    </row>
    <row r="461" spans="19:23">
      <c r="S461" s="9"/>
      <c r="U461" s="9"/>
      <c r="W461" s="9"/>
    </row>
    <row r="462" spans="19:23">
      <c r="S462" s="9"/>
      <c r="U462" s="9"/>
      <c r="W462" s="9"/>
    </row>
    <row r="463" spans="19:23">
      <c r="S463" s="9"/>
      <c r="U463" s="9"/>
      <c r="W463" s="9"/>
    </row>
    <row r="464" spans="19:23">
      <c r="S464" s="9"/>
      <c r="U464" s="9"/>
      <c r="W464" s="9"/>
    </row>
    <row r="465" spans="19:23">
      <c r="S465" s="9"/>
      <c r="U465" s="9"/>
      <c r="W465" s="9"/>
    </row>
    <row r="466" spans="19:23">
      <c r="S466" s="9"/>
      <c r="U466" s="9"/>
      <c r="W466" s="9"/>
    </row>
    <row r="467" spans="19:23">
      <c r="S467" s="9"/>
      <c r="U467" s="9"/>
      <c r="W467" s="9"/>
    </row>
    <row r="468" spans="19:23">
      <c r="S468" s="9"/>
      <c r="U468" s="9"/>
      <c r="W468" s="9"/>
    </row>
    <row r="469" spans="19:23">
      <c r="S469" s="9"/>
      <c r="U469" s="9"/>
      <c r="W469" s="9"/>
    </row>
    <row r="470" spans="19:23">
      <c r="S470" s="9"/>
      <c r="U470" s="9"/>
      <c r="W470" s="9"/>
    </row>
    <row r="471" spans="19:23">
      <c r="S471" s="9"/>
      <c r="U471" s="9"/>
      <c r="W471" s="9"/>
    </row>
    <row r="472" spans="19:23">
      <c r="S472" s="9"/>
      <c r="U472" s="9"/>
      <c r="W472" s="9"/>
    </row>
    <row r="473" spans="19:23">
      <c r="S473" s="9"/>
      <c r="U473" s="9"/>
      <c r="W473" s="9"/>
    </row>
    <row r="474" spans="19:23">
      <c r="S474" s="9"/>
      <c r="U474" s="9"/>
      <c r="W474" s="9"/>
    </row>
    <row r="475" spans="19:23">
      <c r="S475" s="9"/>
      <c r="U475" s="9"/>
      <c r="W475" s="9"/>
    </row>
    <row r="476" spans="19:23">
      <c r="S476" s="9"/>
      <c r="U476" s="9"/>
      <c r="W476" s="9"/>
    </row>
    <row r="477" spans="19:23">
      <c r="S477" s="9"/>
      <c r="U477" s="9"/>
      <c r="W477" s="9"/>
    </row>
    <row r="478" spans="19:23">
      <c r="S478" s="9"/>
      <c r="U478" s="9"/>
      <c r="W478" s="9"/>
    </row>
    <row r="479" spans="19:23">
      <c r="S479" s="9"/>
      <c r="U479" s="9"/>
      <c r="W479" s="9"/>
    </row>
    <row r="480" spans="19:23">
      <c r="S480" s="9"/>
      <c r="U480" s="9"/>
      <c r="W480" s="9"/>
    </row>
    <row r="481" spans="19:23">
      <c r="S481" s="9"/>
      <c r="U481" s="9"/>
      <c r="W481" s="9"/>
    </row>
    <row r="482" spans="19:23">
      <c r="S482" s="9"/>
      <c r="U482" s="9"/>
      <c r="W482" s="9"/>
    </row>
    <row r="483" spans="19:23">
      <c r="S483" s="9"/>
      <c r="U483" s="9"/>
      <c r="W483" s="9"/>
    </row>
    <row r="484" spans="19:23">
      <c r="S484" s="9"/>
      <c r="U484" s="9"/>
      <c r="W484" s="9"/>
    </row>
    <row r="485" spans="19:23">
      <c r="S485" s="9"/>
      <c r="U485" s="9"/>
      <c r="W485" s="9"/>
    </row>
    <row r="486" spans="19:23">
      <c r="S486" s="9"/>
      <c r="U486" s="9"/>
      <c r="W486" s="9"/>
    </row>
    <row r="487" spans="19:23">
      <c r="S487" s="9"/>
      <c r="U487" s="9"/>
      <c r="W487" s="9"/>
    </row>
    <row r="488" spans="19:23">
      <c r="S488" s="9"/>
      <c r="U488" s="9"/>
      <c r="W488" s="9"/>
    </row>
    <row r="489" spans="19:23">
      <c r="S489" s="9"/>
      <c r="U489" s="9"/>
      <c r="W489" s="9"/>
    </row>
    <row r="490" spans="19:23">
      <c r="S490" s="9"/>
      <c r="U490" s="9"/>
      <c r="W490" s="9"/>
    </row>
    <row r="491" spans="19:23">
      <c r="S491" s="9"/>
      <c r="U491" s="9"/>
      <c r="W491" s="9"/>
    </row>
    <row r="492" spans="19:23">
      <c r="S492" s="9"/>
      <c r="U492" s="9"/>
      <c r="W492" s="9"/>
    </row>
    <row r="493" spans="19:23">
      <c r="S493" s="9"/>
      <c r="U493" s="9"/>
      <c r="W493" s="9"/>
    </row>
    <row r="494" spans="19:23">
      <c r="S494" s="9"/>
      <c r="U494" s="9"/>
      <c r="W494" s="9"/>
    </row>
    <row r="495" spans="19:23">
      <c r="S495" s="9"/>
      <c r="U495" s="9"/>
      <c r="W495" s="9"/>
    </row>
    <row r="496" spans="19:23">
      <c r="S496" s="9"/>
      <c r="U496" s="9"/>
      <c r="W496" s="9"/>
    </row>
    <row r="497" spans="19:23">
      <c r="S497" s="9"/>
      <c r="U497" s="9"/>
      <c r="W497" s="9"/>
    </row>
    <row r="498" spans="19:23">
      <c r="S498" s="9"/>
      <c r="U498" s="9"/>
      <c r="W498" s="9"/>
    </row>
    <row r="499" spans="19:23">
      <c r="S499" s="9"/>
      <c r="U499" s="9"/>
      <c r="W499" s="9"/>
    </row>
    <row r="500" spans="19:23">
      <c r="S500" s="9"/>
      <c r="U500" s="9"/>
      <c r="W500" s="9"/>
    </row>
    <row r="501" spans="19:23">
      <c r="S501" s="9"/>
      <c r="U501" s="9"/>
      <c r="W501" s="9"/>
    </row>
    <row r="502" spans="19:23">
      <c r="S502" s="9"/>
      <c r="U502" s="9"/>
      <c r="W502" s="9"/>
    </row>
    <row r="503" spans="19:23">
      <c r="S503" s="9"/>
      <c r="U503" s="9"/>
      <c r="W503" s="9"/>
    </row>
    <row r="504" spans="19:23">
      <c r="S504" s="9"/>
      <c r="U504" s="9"/>
      <c r="W504" s="9"/>
    </row>
    <row r="505" spans="19:23">
      <c r="S505" s="9"/>
      <c r="U505" s="9"/>
      <c r="W505" s="9"/>
    </row>
    <row r="506" spans="19:23">
      <c r="S506" s="9"/>
      <c r="U506" s="9"/>
      <c r="W506" s="9"/>
    </row>
    <row r="507" spans="19:23">
      <c r="S507" s="9"/>
      <c r="U507" s="9"/>
      <c r="W507" s="9"/>
    </row>
    <row r="508" spans="19:23">
      <c r="S508" s="9"/>
      <c r="U508" s="9"/>
      <c r="W508" s="9"/>
    </row>
    <row r="509" spans="19:23">
      <c r="S509" s="9"/>
      <c r="U509" s="9"/>
      <c r="W509" s="9"/>
    </row>
    <row r="510" spans="19:23">
      <c r="S510" s="9"/>
      <c r="U510" s="9"/>
      <c r="W510" s="9"/>
    </row>
    <row r="511" spans="19:23">
      <c r="S511" s="9"/>
      <c r="U511" s="9"/>
      <c r="W511" s="9"/>
    </row>
    <row r="512" spans="19:23">
      <c r="S512" s="9"/>
      <c r="U512" s="9"/>
      <c r="W512" s="9"/>
    </row>
    <row r="513" spans="19:23">
      <c r="S513" s="9"/>
      <c r="U513" s="9"/>
      <c r="W513" s="9"/>
    </row>
    <row r="514" spans="19:23">
      <c r="S514" s="9"/>
      <c r="U514" s="9"/>
      <c r="W514" s="9"/>
    </row>
    <row r="515" spans="19:23">
      <c r="S515" s="9"/>
      <c r="U515" s="9"/>
      <c r="W515" s="9"/>
    </row>
    <row r="516" spans="19:23">
      <c r="S516" s="9"/>
      <c r="U516" s="9"/>
      <c r="W516" s="9"/>
    </row>
    <row r="517" spans="19:23">
      <c r="S517" s="9"/>
      <c r="U517" s="9"/>
      <c r="W517" s="9"/>
    </row>
    <row r="518" spans="19:23">
      <c r="S518" s="9"/>
      <c r="U518" s="9"/>
      <c r="W518" s="9"/>
    </row>
    <row r="519" spans="19:23">
      <c r="S519" s="9"/>
      <c r="U519" s="9"/>
      <c r="W519" s="9"/>
    </row>
    <row r="520" spans="19:23">
      <c r="S520" s="9"/>
      <c r="U520" s="9"/>
      <c r="W520" s="9"/>
    </row>
    <row r="521" spans="19:23">
      <c r="S521" s="9"/>
      <c r="U521" s="9"/>
      <c r="W521" s="9"/>
    </row>
    <row r="522" spans="19:23">
      <c r="S522" s="9"/>
      <c r="U522" s="9"/>
      <c r="W522" s="9"/>
    </row>
    <row r="523" spans="19:23">
      <c r="S523" s="9"/>
      <c r="U523" s="9"/>
      <c r="W523" s="9"/>
    </row>
    <row r="524" spans="19:23">
      <c r="S524" s="9"/>
      <c r="U524" s="9"/>
      <c r="W524" s="9"/>
    </row>
    <row r="525" spans="19:23">
      <c r="S525" s="9"/>
      <c r="U525" s="9"/>
      <c r="W525" s="9"/>
    </row>
    <row r="526" spans="19:23">
      <c r="S526" s="9"/>
      <c r="U526" s="9"/>
      <c r="W526" s="9"/>
    </row>
    <row r="527" spans="19:23">
      <c r="S527" s="9"/>
      <c r="U527" s="9"/>
      <c r="W527" s="9"/>
    </row>
    <row r="528" spans="19:23">
      <c r="S528" s="9"/>
      <c r="U528" s="9"/>
      <c r="W528" s="9"/>
    </row>
    <row r="529" spans="19:23">
      <c r="S529" s="9"/>
      <c r="U529" s="9"/>
      <c r="W529" s="9"/>
    </row>
    <row r="530" spans="19:23">
      <c r="S530" s="9"/>
      <c r="U530" s="9"/>
      <c r="W530" s="9"/>
    </row>
    <row r="531" spans="19:23">
      <c r="S531" s="9"/>
      <c r="U531" s="9"/>
      <c r="W531" s="9"/>
    </row>
    <row r="532" spans="19:23">
      <c r="S532" s="9"/>
      <c r="U532" s="9"/>
      <c r="W532" s="9"/>
    </row>
    <row r="533" spans="19:23">
      <c r="S533" s="9"/>
      <c r="U533" s="9"/>
      <c r="W533" s="9"/>
    </row>
    <row r="534" spans="19:23">
      <c r="S534" s="9"/>
      <c r="U534" s="9"/>
      <c r="W534" s="9"/>
    </row>
    <row r="535" spans="19:23">
      <c r="S535" s="9"/>
      <c r="U535" s="9"/>
      <c r="W535" s="9"/>
    </row>
    <row r="536" spans="19:23">
      <c r="S536" s="9"/>
      <c r="U536" s="9"/>
      <c r="W536" s="9"/>
    </row>
    <row r="537" spans="19:23">
      <c r="S537" s="9"/>
      <c r="U537" s="9"/>
      <c r="W537" s="9"/>
    </row>
    <row r="538" spans="19:23">
      <c r="S538" s="9"/>
      <c r="U538" s="9"/>
      <c r="W538" s="9"/>
    </row>
    <row r="539" spans="19:23">
      <c r="S539" s="9"/>
      <c r="U539" s="9"/>
      <c r="W539" s="9"/>
    </row>
    <row r="540" spans="19:23">
      <c r="S540" s="9"/>
      <c r="U540" s="9"/>
      <c r="W540" s="9"/>
    </row>
    <row r="541" spans="19:23">
      <c r="S541" s="9"/>
      <c r="U541" s="9"/>
      <c r="W541" s="9"/>
    </row>
    <row r="542" spans="19:23">
      <c r="S542" s="9"/>
      <c r="U542" s="9"/>
      <c r="W542" s="9"/>
    </row>
    <row r="543" spans="19:23">
      <c r="S543" s="9"/>
      <c r="U543" s="9"/>
      <c r="W543" s="9"/>
    </row>
    <row r="544" spans="19:23">
      <c r="S544" s="9"/>
      <c r="U544" s="9"/>
      <c r="W544" s="9"/>
    </row>
    <row r="545" spans="19:23">
      <c r="S545" s="9"/>
      <c r="U545" s="9"/>
      <c r="W545" s="9"/>
    </row>
    <row r="546" spans="19:23">
      <c r="S546" s="9"/>
      <c r="U546" s="9"/>
      <c r="W546" s="9"/>
    </row>
    <row r="547" spans="19:23">
      <c r="S547" s="9"/>
      <c r="U547" s="9"/>
      <c r="W547" s="9"/>
    </row>
    <row r="548" spans="19:23">
      <c r="S548" s="9"/>
      <c r="U548" s="9"/>
      <c r="W548" s="9"/>
    </row>
    <row r="549" spans="19:23">
      <c r="S549" s="9"/>
      <c r="U549" s="9"/>
      <c r="W549" s="9"/>
    </row>
    <row r="550" spans="19:23">
      <c r="S550" s="9"/>
      <c r="U550" s="9"/>
      <c r="W550" s="9"/>
    </row>
    <row r="551" spans="19:23">
      <c r="S551" s="9"/>
      <c r="U551" s="9"/>
      <c r="W551" s="9"/>
    </row>
    <row r="552" spans="19:23">
      <c r="S552" s="9"/>
      <c r="U552" s="9"/>
      <c r="W552" s="9"/>
    </row>
    <row r="553" spans="19:23">
      <c r="S553" s="9"/>
      <c r="U553" s="9"/>
      <c r="W553" s="9"/>
    </row>
    <row r="554" spans="19:23">
      <c r="S554" s="9"/>
      <c r="U554" s="9"/>
      <c r="W554" s="9"/>
    </row>
    <row r="555" spans="19:23">
      <c r="S555" s="9"/>
      <c r="U555" s="9"/>
      <c r="W555" s="9"/>
    </row>
    <row r="556" spans="19:23">
      <c r="S556" s="9"/>
      <c r="U556" s="9"/>
      <c r="W556" s="9"/>
    </row>
    <row r="557" spans="19:23">
      <c r="S557" s="9"/>
      <c r="U557" s="9"/>
      <c r="W557" s="9"/>
    </row>
    <row r="558" spans="19:23">
      <c r="S558" s="9"/>
      <c r="U558" s="9"/>
      <c r="W558" s="9"/>
    </row>
    <row r="559" spans="19:23">
      <c r="S559" s="9"/>
      <c r="U559" s="9"/>
      <c r="W559" s="9"/>
    </row>
    <row r="560" spans="19:23">
      <c r="S560" s="9"/>
      <c r="U560" s="9"/>
      <c r="W560" s="9"/>
    </row>
    <row r="561" spans="19:23">
      <c r="S561" s="9"/>
      <c r="U561" s="9"/>
      <c r="W561" s="9"/>
    </row>
    <row r="562" spans="19:23">
      <c r="S562" s="9"/>
      <c r="U562" s="9"/>
      <c r="W562" s="9"/>
    </row>
    <row r="563" spans="19:23">
      <c r="S563" s="9"/>
      <c r="U563" s="9"/>
      <c r="W563" s="9"/>
    </row>
    <row r="564" spans="19:23">
      <c r="S564" s="9"/>
      <c r="U564" s="9"/>
      <c r="W564" s="9"/>
    </row>
    <row r="565" spans="19:23">
      <c r="S565" s="9"/>
      <c r="U565" s="9"/>
      <c r="W565" s="9"/>
    </row>
    <row r="566" spans="19:23">
      <c r="S566" s="9"/>
      <c r="U566" s="9"/>
      <c r="W566" s="9"/>
    </row>
    <row r="567" spans="19:23">
      <c r="S567" s="9"/>
      <c r="U567" s="9"/>
      <c r="W567" s="9"/>
    </row>
    <row r="568" spans="19:23">
      <c r="S568" s="9"/>
      <c r="U568" s="9"/>
      <c r="W568" s="9"/>
    </row>
    <row r="569" spans="19:23">
      <c r="S569" s="9"/>
      <c r="U569" s="9"/>
      <c r="W569" s="9"/>
    </row>
    <row r="570" spans="19:23">
      <c r="S570" s="9"/>
      <c r="U570" s="9"/>
      <c r="W570" s="9"/>
    </row>
    <row r="571" spans="19:23">
      <c r="S571" s="9"/>
      <c r="U571" s="9"/>
      <c r="W571" s="9"/>
    </row>
    <row r="572" spans="19:23">
      <c r="S572" s="9"/>
      <c r="U572" s="9"/>
      <c r="W572" s="9"/>
    </row>
    <row r="573" spans="19:23">
      <c r="S573" s="9"/>
      <c r="U573" s="9"/>
      <c r="W573" s="9"/>
    </row>
    <row r="574" spans="19:23">
      <c r="S574" s="9"/>
      <c r="U574" s="9"/>
      <c r="W574" s="9"/>
    </row>
    <row r="575" spans="19:23">
      <c r="S575" s="9"/>
      <c r="U575" s="9"/>
      <c r="W575" s="9"/>
    </row>
    <row r="576" spans="19:23">
      <c r="S576" s="9"/>
      <c r="U576" s="9"/>
      <c r="W576" s="9"/>
    </row>
    <row r="577" spans="19:23">
      <c r="S577" s="9"/>
      <c r="U577" s="9"/>
      <c r="W577" s="9"/>
    </row>
    <row r="578" spans="19:23">
      <c r="S578" s="9"/>
      <c r="U578" s="9"/>
      <c r="W578" s="9"/>
    </row>
    <row r="579" spans="19:23">
      <c r="S579" s="9"/>
      <c r="U579" s="9"/>
      <c r="W579" s="9"/>
    </row>
    <row r="580" spans="19:23">
      <c r="S580" s="9"/>
      <c r="U580" s="9"/>
      <c r="W580" s="9"/>
    </row>
    <row r="581" spans="19:23">
      <c r="S581" s="9"/>
      <c r="U581" s="9"/>
      <c r="W581" s="9"/>
    </row>
    <row r="582" spans="19:23">
      <c r="S582" s="9"/>
      <c r="U582" s="9"/>
      <c r="W582" s="9"/>
    </row>
    <row r="583" spans="19:23">
      <c r="S583" s="9"/>
      <c r="U583" s="9"/>
      <c r="W583" s="9"/>
    </row>
    <row r="584" spans="19:23">
      <c r="S584" s="9"/>
      <c r="U584" s="9"/>
      <c r="W584" s="9"/>
    </row>
    <row r="585" spans="19:23">
      <c r="S585" s="9"/>
      <c r="U585" s="9"/>
      <c r="W585" s="9"/>
    </row>
    <row r="586" spans="19:23">
      <c r="S586" s="9"/>
      <c r="U586" s="9"/>
      <c r="W586" s="9"/>
    </row>
    <row r="587" spans="19:23">
      <c r="S587" s="9"/>
      <c r="U587" s="9"/>
      <c r="W587" s="9"/>
    </row>
    <row r="588" spans="19:23">
      <c r="S588" s="9"/>
      <c r="U588" s="9"/>
      <c r="W588" s="9"/>
    </row>
    <row r="589" spans="19:23">
      <c r="S589" s="9"/>
      <c r="U589" s="9"/>
      <c r="W589" s="9"/>
    </row>
    <row r="590" spans="19:23">
      <c r="S590" s="9"/>
      <c r="U590" s="9"/>
      <c r="W590" s="9"/>
    </row>
    <row r="591" spans="19:23">
      <c r="S591" s="9"/>
      <c r="U591" s="9"/>
      <c r="W591" s="9"/>
    </row>
    <row r="592" spans="19:23">
      <c r="S592" s="9"/>
      <c r="U592" s="9"/>
      <c r="W592" s="9"/>
    </row>
    <row r="593" spans="19:23">
      <c r="S593" s="9"/>
      <c r="U593" s="9"/>
      <c r="W593" s="9"/>
    </row>
    <row r="594" spans="19:23">
      <c r="S594" s="9"/>
      <c r="U594" s="9"/>
      <c r="W594" s="9"/>
    </row>
    <row r="595" spans="19:23">
      <c r="S595" s="9"/>
      <c r="U595" s="9"/>
      <c r="W595" s="9"/>
    </row>
    <row r="596" spans="19:23">
      <c r="S596" s="9"/>
      <c r="U596" s="9"/>
      <c r="W596" s="9"/>
    </row>
    <row r="597" spans="19:23">
      <c r="S597" s="9"/>
      <c r="U597" s="9"/>
      <c r="W597" s="9"/>
    </row>
    <row r="598" spans="19:23">
      <c r="S598" s="9"/>
      <c r="U598" s="9"/>
      <c r="W598" s="9"/>
    </row>
    <row r="599" spans="19:23">
      <c r="S599" s="9"/>
      <c r="U599" s="9"/>
      <c r="W599" s="9"/>
    </row>
    <row r="600" spans="19:23">
      <c r="S600" s="9"/>
      <c r="U600" s="9"/>
      <c r="W600" s="9"/>
    </row>
    <row r="601" spans="19:23">
      <c r="S601" s="9"/>
      <c r="U601" s="9"/>
      <c r="W601" s="9"/>
    </row>
    <row r="602" spans="19:23">
      <c r="S602" s="9"/>
      <c r="U602" s="9"/>
      <c r="W602" s="9"/>
    </row>
    <row r="603" spans="19:23">
      <c r="S603" s="9"/>
      <c r="U603" s="9"/>
      <c r="W603" s="9"/>
    </row>
    <row r="604" spans="19:23">
      <c r="S604" s="9"/>
      <c r="U604" s="9"/>
      <c r="W604" s="9"/>
    </row>
    <row r="605" spans="19:23">
      <c r="S605" s="9"/>
      <c r="U605" s="9"/>
      <c r="W605" s="9"/>
    </row>
    <row r="606" spans="19:23">
      <c r="S606" s="9"/>
      <c r="U606" s="9"/>
      <c r="W606" s="9"/>
    </row>
    <row r="607" spans="19:23">
      <c r="S607" s="9"/>
      <c r="U607" s="9"/>
      <c r="W607" s="9"/>
    </row>
    <row r="608" spans="19:23">
      <c r="S608" s="9"/>
      <c r="U608" s="9"/>
      <c r="W608" s="9"/>
    </row>
    <row r="609" spans="19:23">
      <c r="S609" s="9"/>
      <c r="U609" s="9"/>
      <c r="W609" s="9"/>
    </row>
    <row r="610" spans="19:23">
      <c r="S610" s="9"/>
      <c r="U610" s="9"/>
      <c r="W610" s="9"/>
    </row>
    <row r="611" spans="19:23">
      <c r="S611" s="9"/>
      <c r="U611" s="9"/>
      <c r="W611" s="9"/>
    </row>
    <row r="612" spans="19:23">
      <c r="S612" s="9"/>
      <c r="U612" s="9"/>
      <c r="W612" s="9"/>
    </row>
    <row r="613" spans="19:23">
      <c r="S613" s="9"/>
      <c r="U613" s="9"/>
      <c r="W613" s="9"/>
    </row>
    <row r="614" spans="19:23">
      <c r="S614" s="9"/>
      <c r="U614" s="9"/>
      <c r="W614" s="9"/>
    </row>
    <row r="615" spans="19:23">
      <c r="S615" s="9"/>
      <c r="U615" s="9"/>
      <c r="W615" s="9"/>
    </row>
    <row r="616" spans="19:23">
      <c r="S616" s="9"/>
      <c r="U616" s="9"/>
      <c r="W616" s="9"/>
    </row>
    <row r="617" spans="19:23">
      <c r="S617" s="9"/>
      <c r="U617" s="9"/>
      <c r="W617" s="9"/>
    </row>
    <row r="618" spans="19:23">
      <c r="S618" s="9"/>
      <c r="U618" s="9"/>
      <c r="W618" s="9"/>
    </row>
    <row r="619" spans="19:23">
      <c r="S619" s="9"/>
      <c r="U619" s="9"/>
      <c r="W619" s="9"/>
    </row>
    <row r="620" spans="19:23">
      <c r="S620" s="9"/>
      <c r="U620" s="9"/>
      <c r="W620" s="9"/>
    </row>
    <row r="621" spans="19:23">
      <c r="S621" s="9"/>
      <c r="U621" s="9"/>
      <c r="W621" s="9"/>
    </row>
    <row r="622" spans="19:23">
      <c r="S622" s="9"/>
      <c r="U622" s="9"/>
      <c r="W622" s="9"/>
    </row>
    <row r="623" spans="19:23">
      <c r="S623" s="9"/>
      <c r="U623" s="9"/>
      <c r="W623" s="9"/>
    </row>
    <row r="624" spans="19:23">
      <c r="S624" s="9"/>
      <c r="U624" s="9"/>
      <c r="W624" s="9"/>
    </row>
    <row r="625" spans="19:23">
      <c r="S625" s="9"/>
      <c r="U625" s="9"/>
      <c r="W625" s="9"/>
    </row>
    <row r="626" spans="19:23">
      <c r="S626" s="9"/>
      <c r="U626" s="9"/>
      <c r="W626" s="9"/>
    </row>
    <row r="627" spans="19:23">
      <c r="S627" s="9"/>
      <c r="U627" s="9"/>
      <c r="W627" s="9"/>
    </row>
    <row r="628" spans="19:23">
      <c r="S628" s="9"/>
      <c r="U628" s="9"/>
      <c r="W628" s="9"/>
    </row>
    <row r="629" spans="19:23">
      <c r="S629" s="9"/>
      <c r="U629" s="9"/>
      <c r="W629" s="9"/>
    </row>
    <row r="630" spans="19:23">
      <c r="S630" s="9"/>
      <c r="U630" s="9"/>
      <c r="W630" s="9"/>
    </row>
    <row r="631" spans="19:23">
      <c r="S631" s="9"/>
      <c r="U631" s="9"/>
      <c r="W631" s="9"/>
    </row>
    <row r="632" spans="19:23">
      <c r="S632" s="9"/>
      <c r="U632" s="9"/>
      <c r="W632" s="9"/>
    </row>
    <row r="633" spans="19:23">
      <c r="S633" s="9"/>
      <c r="U633" s="9"/>
      <c r="W633" s="9"/>
    </row>
    <row r="634" spans="19:23">
      <c r="S634" s="9"/>
      <c r="U634" s="9"/>
      <c r="W634" s="9"/>
    </row>
    <row r="635" spans="19:23">
      <c r="S635" s="9"/>
      <c r="U635" s="9"/>
      <c r="W635" s="9"/>
    </row>
    <row r="636" spans="19:23">
      <c r="S636" s="9"/>
      <c r="U636" s="9"/>
      <c r="W636" s="9"/>
    </row>
    <row r="637" spans="19:23">
      <c r="S637" s="9"/>
      <c r="U637" s="9"/>
      <c r="W637" s="9"/>
    </row>
    <row r="638" spans="19:23">
      <c r="S638" s="9"/>
      <c r="U638" s="9"/>
      <c r="W638" s="9"/>
    </row>
    <row r="639" spans="19:23">
      <c r="S639" s="9"/>
      <c r="U639" s="9"/>
      <c r="W639" s="9"/>
    </row>
    <row r="640" spans="19:23">
      <c r="S640" s="9"/>
      <c r="U640" s="9"/>
      <c r="W640" s="9"/>
    </row>
    <row r="641" spans="19:23">
      <c r="S641" s="9"/>
      <c r="U641" s="9"/>
      <c r="W641" s="9"/>
    </row>
    <row r="642" spans="19:23">
      <c r="S642" s="9"/>
      <c r="U642" s="9"/>
      <c r="W642" s="9"/>
    </row>
    <row r="643" spans="19:23">
      <c r="S643" s="9"/>
      <c r="U643" s="9"/>
      <c r="W643" s="9"/>
    </row>
    <row r="644" spans="19:23">
      <c r="S644" s="9"/>
      <c r="U644" s="9"/>
      <c r="W644" s="9"/>
    </row>
    <row r="645" spans="19:23">
      <c r="S645" s="9"/>
      <c r="U645" s="9"/>
      <c r="W645" s="9"/>
    </row>
    <row r="646" spans="19:23">
      <c r="S646" s="9"/>
      <c r="U646" s="9"/>
      <c r="W646" s="9"/>
    </row>
    <row r="647" spans="19:23">
      <c r="S647" s="9"/>
      <c r="U647" s="9"/>
      <c r="W647" s="9"/>
    </row>
    <row r="648" spans="19:23">
      <c r="S648" s="9"/>
      <c r="U648" s="9"/>
      <c r="W648" s="9"/>
    </row>
    <row r="649" spans="19:23">
      <c r="S649" s="9"/>
      <c r="U649" s="9"/>
      <c r="W649" s="9"/>
    </row>
    <row r="650" spans="19:23">
      <c r="S650" s="9"/>
      <c r="U650" s="9"/>
      <c r="W650" s="9"/>
    </row>
    <row r="651" spans="19:23">
      <c r="S651" s="9"/>
      <c r="U651" s="9"/>
      <c r="W651" s="9"/>
    </row>
    <row r="652" spans="19:23">
      <c r="S652" s="9"/>
      <c r="U652" s="9"/>
      <c r="W652" s="9"/>
    </row>
    <row r="653" spans="19:23">
      <c r="S653" s="9"/>
      <c r="U653" s="9"/>
      <c r="W653" s="9"/>
    </row>
    <row r="654" spans="19:23">
      <c r="S654" s="9"/>
      <c r="U654" s="9"/>
      <c r="W654" s="9"/>
    </row>
    <row r="655" spans="19:23">
      <c r="S655" s="9"/>
      <c r="U655" s="9"/>
      <c r="W655" s="9"/>
    </row>
    <row r="656" spans="19:23">
      <c r="S656" s="9"/>
      <c r="U656" s="9"/>
      <c r="W656" s="9"/>
    </row>
    <row r="657" spans="19:23">
      <c r="S657" s="9"/>
      <c r="U657" s="9"/>
      <c r="W657" s="9"/>
    </row>
    <row r="658" spans="19:23">
      <c r="S658" s="9"/>
      <c r="U658" s="9"/>
      <c r="W658" s="9"/>
    </row>
    <row r="659" spans="19:23">
      <c r="S659" s="9"/>
      <c r="U659" s="9"/>
      <c r="W659" s="9"/>
    </row>
    <row r="660" spans="19:23">
      <c r="S660" s="9"/>
      <c r="U660" s="9"/>
      <c r="W660" s="9"/>
    </row>
    <row r="661" spans="19:23">
      <c r="S661" s="9"/>
      <c r="U661" s="9"/>
      <c r="W661" s="9"/>
    </row>
    <row r="662" spans="19:23">
      <c r="S662" s="9"/>
      <c r="U662" s="9"/>
      <c r="W662" s="9"/>
    </row>
    <row r="663" spans="19:23">
      <c r="S663" s="9"/>
      <c r="U663" s="9"/>
      <c r="W663" s="9"/>
    </row>
    <row r="664" spans="19:23">
      <c r="S664" s="9"/>
      <c r="U664" s="9"/>
      <c r="W664" s="9"/>
    </row>
    <row r="665" spans="19:23">
      <c r="S665" s="9"/>
      <c r="U665" s="9"/>
      <c r="W665" s="9"/>
    </row>
    <row r="666" spans="19:23">
      <c r="S666" s="9"/>
      <c r="U666" s="9"/>
      <c r="W666" s="9"/>
    </row>
    <row r="667" spans="19:23">
      <c r="S667" s="9"/>
      <c r="U667" s="9"/>
      <c r="W667" s="9"/>
    </row>
    <row r="668" spans="19:23">
      <c r="S668" s="9"/>
      <c r="U668" s="9"/>
      <c r="W668" s="9"/>
    </row>
    <row r="669" spans="19:23">
      <c r="S669" s="9"/>
      <c r="U669" s="9"/>
      <c r="W669" s="9"/>
    </row>
    <row r="670" spans="19:23">
      <c r="S670" s="9"/>
      <c r="U670" s="9"/>
      <c r="W670" s="9"/>
    </row>
    <row r="671" spans="19:23">
      <c r="S671" s="9"/>
      <c r="U671" s="9"/>
      <c r="W671" s="9"/>
    </row>
    <row r="672" spans="19:23">
      <c r="S672" s="9"/>
      <c r="U672" s="9"/>
      <c r="W672" s="9"/>
    </row>
    <row r="673" spans="19:23">
      <c r="S673" s="9"/>
      <c r="U673" s="9"/>
      <c r="W673" s="9"/>
    </row>
    <row r="674" spans="19:23">
      <c r="S674" s="9"/>
      <c r="U674" s="9"/>
      <c r="W674" s="9"/>
    </row>
    <row r="675" spans="19:23">
      <c r="S675" s="9"/>
      <c r="U675" s="9"/>
      <c r="W675" s="9"/>
    </row>
    <row r="676" spans="19:23">
      <c r="S676" s="9"/>
      <c r="U676" s="9"/>
      <c r="W676" s="9"/>
    </row>
    <row r="677" spans="19:23">
      <c r="S677" s="9"/>
      <c r="U677" s="9"/>
      <c r="W677" s="9"/>
    </row>
    <row r="678" spans="19:23">
      <c r="S678" s="9"/>
      <c r="U678" s="9"/>
      <c r="W678" s="9"/>
    </row>
    <row r="679" spans="19:23">
      <c r="S679" s="9"/>
      <c r="U679" s="9"/>
      <c r="W679" s="9"/>
    </row>
    <row r="680" spans="19:23">
      <c r="S680" s="9"/>
      <c r="U680" s="9"/>
      <c r="W680" s="9"/>
    </row>
    <row r="681" spans="19:23">
      <c r="S681" s="9"/>
      <c r="U681" s="9"/>
      <c r="W681" s="9"/>
    </row>
    <row r="682" spans="19:23">
      <c r="S682" s="9"/>
      <c r="U682" s="9"/>
      <c r="W682" s="9"/>
    </row>
    <row r="683" spans="19:23">
      <c r="S683" s="9"/>
      <c r="U683" s="9"/>
      <c r="W683" s="9"/>
    </row>
    <row r="684" spans="19:23">
      <c r="S684" s="9"/>
      <c r="U684" s="9"/>
      <c r="W684" s="9"/>
    </row>
    <row r="685" spans="19:23">
      <c r="S685" s="9"/>
      <c r="U685" s="9"/>
      <c r="W685" s="9"/>
    </row>
    <row r="686" spans="19:23">
      <c r="S686" s="9"/>
      <c r="U686" s="9"/>
      <c r="W686" s="9"/>
    </row>
    <row r="687" spans="19:23">
      <c r="S687" s="9"/>
      <c r="U687" s="9"/>
      <c r="W687" s="9"/>
    </row>
    <row r="688" spans="19:23">
      <c r="S688" s="9"/>
      <c r="U688" s="9"/>
      <c r="W688" s="9"/>
    </row>
    <row r="689" spans="19:23">
      <c r="S689" s="9"/>
      <c r="U689" s="9"/>
      <c r="W689" s="9"/>
    </row>
    <row r="690" spans="19:23">
      <c r="S690" s="9"/>
      <c r="U690" s="9"/>
      <c r="W690" s="9"/>
    </row>
    <row r="691" spans="19:23">
      <c r="S691" s="9"/>
      <c r="U691" s="9"/>
      <c r="W691" s="9"/>
    </row>
    <row r="692" spans="19:23">
      <c r="S692" s="9"/>
      <c r="U692" s="9"/>
      <c r="W692" s="9"/>
    </row>
    <row r="693" spans="19:23">
      <c r="S693" s="9"/>
      <c r="U693" s="9"/>
      <c r="W693" s="9"/>
    </row>
    <row r="694" spans="19:23">
      <c r="S694" s="9"/>
      <c r="U694" s="9"/>
      <c r="W694" s="9"/>
    </row>
    <row r="695" spans="19:23">
      <c r="S695" s="9"/>
      <c r="U695" s="9"/>
      <c r="W695" s="9"/>
    </row>
    <row r="696" spans="19:23">
      <c r="S696" s="9"/>
      <c r="U696" s="9"/>
      <c r="W696" s="9"/>
    </row>
    <row r="697" spans="19:23">
      <c r="S697" s="9"/>
      <c r="U697" s="9"/>
      <c r="W697" s="9"/>
    </row>
    <row r="698" spans="19:23">
      <c r="S698" s="9"/>
      <c r="U698" s="9"/>
      <c r="W698" s="9"/>
    </row>
    <row r="699" spans="19:23">
      <c r="S699" s="9"/>
      <c r="U699" s="9"/>
      <c r="W699" s="9"/>
    </row>
    <row r="700" spans="19:23">
      <c r="S700" s="9"/>
      <c r="U700" s="9"/>
      <c r="W700" s="9"/>
    </row>
    <row r="701" spans="19:23">
      <c r="S701" s="9"/>
      <c r="U701" s="9"/>
      <c r="W701" s="9"/>
    </row>
    <row r="702" spans="19:23">
      <c r="S702" s="9"/>
      <c r="U702" s="9"/>
      <c r="W702" s="9"/>
    </row>
    <row r="703" spans="19:23">
      <c r="S703" s="9"/>
      <c r="U703" s="9"/>
      <c r="W703" s="9"/>
    </row>
    <row r="704" spans="19:23">
      <c r="S704" s="9"/>
      <c r="U704" s="9"/>
      <c r="W704" s="9"/>
    </row>
    <row r="705" spans="19:23">
      <c r="S705" s="9"/>
      <c r="U705" s="9"/>
      <c r="W705" s="9"/>
    </row>
    <row r="706" spans="19:23">
      <c r="S706" s="9"/>
      <c r="U706" s="9"/>
      <c r="W706" s="9"/>
    </row>
    <row r="707" spans="19:23">
      <c r="S707" s="9"/>
      <c r="U707" s="9"/>
      <c r="W707" s="9"/>
    </row>
    <row r="708" spans="19:23">
      <c r="S708" s="9"/>
      <c r="U708" s="9"/>
      <c r="W708" s="9"/>
    </row>
    <row r="709" spans="19:23">
      <c r="S709" s="9"/>
      <c r="U709" s="9"/>
      <c r="W709" s="9"/>
    </row>
    <row r="710" spans="19:23">
      <c r="S710" s="9"/>
      <c r="U710" s="9"/>
      <c r="W710" s="9"/>
    </row>
    <row r="711" spans="19:23">
      <c r="S711" s="9"/>
      <c r="U711" s="9"/>
      <c r="W711" s="9"/>
    </row>
    <row r="712" spans="19:23">
      <c r="S712" s="9"/>
      <c r="U712" s="9"/>
      <c r="W712" s="9"/>
    </row>
    <row r="713" spans="19:23">
      <c r="S713" s="9"/>
      <c r="U713" s="9"/>
      <c r="W713" s="9"/>
    </row>
    <row r="714" spans="19:23">
      <c r="S714" s="9"/>
      <c r="U714" s="9"/>
      <c r="W714" s="9"/>
    </row>
    <row r="715" spans="19:23">
      <c r="S715" s="9"/>
      <c r="U715" s="9"/>
      <c r="W715" s="9"/>
    </row>
    <row r="716" spans="19:23">
      <c r="S716" s="9"/>
      <c r="U716" s="9"/>
      <c r="W716" s="9"/>
    </row>
    <row r="717" spans="19:23">
      <c r="S717" s="9"/>
      <c r="U717" s="9"/>
      <c r="W717" s="9"/>
    </row>
    <row r="718" spans="19:23">
      <c r="S718" s="9"/>
      <c r="U718" s="9"/>
      <c r="W718" s="9"/>
    </row>
    <row r="719" spans="19:23">
      <c r="S719" s="9"/>
      <c r="U719" s="9"/>
      <c r="W719" s="9"/>
    </row>
    <row r="720" spans="19:23">
      <c r="S720" s="9"/>
      <c r="U720" s="9"/>
      <c r="W720" s="9"/>
    </row>
    <row r="721" spans="19:23">
      <c r="S721" s="9"/>
      <c r="U721" s="9"/>
      <c r="W721" s="9"/>
    </row>
    <row r="722" spans="19:23">
      <c r="S722" s="9"/>
      <c r="U722" s="9"/>
      <c r="W722" s="9"/>
    </row>
    <row r="723" spans="19:23">
      <c r="S723" s="9"/>
      <c r="U723" s="9"/>
      <c r="W723" s="9"/>
    </row>
    <row r="724" spans="19:23">
      <c r="S724" s="9"/>
      <c r="U724" s="9"/>
      <c r="W724" s="9"/>
    </row>
    <row r="725" spans="19:23">
      <c r="S725" s="9"/>
      <c r="U725" s="9"/>
      <c r="W725" s="9"/>
    </row>
    <row r="726" spans="19:23">
      <c r="S726" s="9"/>
      <c r="U726" s="9"/>
      <c r="W726" s="9"/>
    </row>
    <row r="727" spans="19:23">
      <c r="S727" s="9"/>
      <c r="U727" s="9"/>
      <c r="W727" s="9"/>
    </row>
    <row r="728" spans="19:23">
      <c r="S728" s="9"/>
      <c r="U728" s="9"/>
      <c r="W728" s="9"/>
    </row>
    <row r="729" spans="19:23">
      <c r="S729" s="9"/>
      <c r="U729" s="9"/>
      <c r="W729" s="9"/>
    </row>
    <row r="730" spans="19:23">
      <c r="S730" s="9"/>
      <c r="U730" s="9"/>
      <c r="W730" s="9"/>
    </row>
    <row r="731" spans="19:23">
      <c r="S731" s="9"/>
      <c r="U731" s="9"/>
      <c r="W731" s="9"/>
    </row>
    <row r="732" spans="19:23">
      <c r="S732" s="9"/>
      <c r="U732" s="9"/>
      <c r="W732" s="9"/>
    </row>
    <row r="733" spans="19:23">
      <c r="S733" s="9"/>
      <c r="U733" s="9"/>
      <c r="W733" s="9"/>
    </row>
    <row r="734" spans="19:23">
      <c r="S734" s="9"/>
      <c r="U734" s="9"/>
      <c r="W734" s="9"/>
    </row>
    <row r="735" spans="19:23">
      <c r="S735" s="9"/>
      <c r="U735" s="9"/>
      <c r="W735" s="9"/>
    </row>
    <row r="736" spans="19:23">
      <c r="S736" s="9"/>
      <c r="U736" s="9"/>
      <c r="W736" s="9"/>
    </row>
    <row r="737" spans="19:23">
      <c r="S737" s="9"/>
      <c r="U737" s="9"/>
      <c r="W737" s="9"/>
    </row>
    <row r="738" spans="19:23">
      <c r="S738" s="9"/>
      <c r="U738" s="9"/>
      <c r="W738" s="9"/>
    </row>
    <row r="739" spans="19:23">
      <c r="S739" s="9"/>
      <c r="U739" s="9"/>
      <c r="W739" s="9"/>
    </row>
    <row r="740" spans="19:23">
      <c r="S740" s="9"/>
      <c r="U740" s="9"/>
      <c r="W740" s="9"/>
    </row>
    <row r="741" spans="19:23">
      <c r="S741" s="9"/>
      <c r="U741" s="9"/>
      <c r="W741" s="9"/>
    </row>
    <row r="742" spans="19:23">
      <c r="S742" s="9"/>
      <c r="U742" s="9"/>
      <c r="W742" s="9"/>
    </row>
    <row r="743" spans="19:23">
      <c r="S743" s="9"/>
      <c r="U743" s="9"/>
      <c r="W743" s="9"/>
    </row>
    <row r="744" spans="19:23">
      <c r="S744" s="9"/>
      <c r="U744" s="9"/>
      <c r="W744" s="9"/>
    </row>
    <row r="745" spans="19:23">
      <c r="S745" s="9"/>
      <c r="U745" s="9"/>
      <c r="W745" s="9"/>
    </row>
    <row r="746" spans="19:23">
      <c r="S746" s="9"/>
      <c r="U746" s="9"/>
      <c r="W746" s="9"/>
    </row>
    <row r="747" spans="19:23">
      <c r="S747" s="9"/>
      <c r="U747" s="9"/>
      <c r="W747" s="9"/>
    </row>
    <row r="748" spans="19:23">
      <c r="S748" s="9"/>
      <c r="U748" s="9"/>
      <c r="W748" s="9"/>
    </row>
    <row r="749" spans="19:23">
      <c r="S749" s="9"/>
      <c r="U749" s="9"/>
      <c r="W749" s="9"/>
    </row>
    <row r="750" spans="19:23">
      <c r="S750" s="9"/>
      <c r="U750" s="9"/>
      <c r="W750" s="9"/>
    </row>
    <row r="751" spans="19:23">
      <c r="S751" s="9"/>
      <c r="U751" s="9"/>
      <c r="W751" s="9"/>
    </row>
    <row r="752" spans="19:23">
      <c r="S752" s="9"/>
      <c r="U752" s="9"/>
      <c r="W752" s="9"/>
    </row>
    <row r="753" spans="19:23">
      <c r="S753" s="9"/>
      <c r="U753" s="9"/>
      <c r="W753" s="9"/>
    </row>
    <row r="754" spans="19:23">
      <c r="S754" s="9"/>
      <c r="U754" s="9"/>
      <c r="W754" s="9"/>
    </row>
    <row r="755" spans="19:23">
      <c r="S755" s="9"/>
      <c r="U755" s="9"/>
      <c r="W755" s="9"/>
    </row>
    <row r="756" spans="19:23">
      <c r="S756" s="9"/>
      <c r="U756" s="9"/>
      <c r="W756" s="9"/>
    </row>
    <row r="757" spans="19:23">
      <c r="S757" s="9"/>
      <c r="U757" s="9"/>
      <c r="W757" s="9"/>
    </row>
    <row r="758" spans="19:23">
      <c r="S758" s="9"/>
      <c r="U758" s="9"/>
      <c r="W758" s="9"/>
    </row>
    <row r="759" spans="19:23">
      <c r="S759" s="9"/>
      <c r="U759" s="9"/>
      <c r="W759" s="9"/>
    </row>
    <row r="760" spans="19:23">
      <c r="S760" s="9"/>
      <c r="U760" s="9"/>
      <c r="W760" s="9"/>
    </row>
    <row r="761" spans="19:23">
      <c r="S761" s="9"/>
      <c r="U761" s="9"/>
      <c r="W761" s="9"/>
    </row>
    <row r="762" spans="19:23">
      <c r="S762" s="9"/>
      <c r="U762" s="9"/>
      <c r="W762" s="9"/>
    </row>
    <row r="763" spans="19:23">
      <c r="S763" s="9"/>
      <c r="U763" s="9"/>
      <c r="W763" s="9"/>
    </row>
    <row r="764" spans="19:23">
      <c r="S764" s="9"/>
      <c r="U764" s="9"/>
      <c r="W764" s="9"/>
    </row>
    <row r="765" spans="19:23">
      <c r="S765" s="9"/>
      <c r="U765" s="9"/>
      <c r="W765" s="9"/>
    </row>
    <row r="766" spans="19:23">
      <c r="S766" s="9"/>
      <c r="U766" s="9"/>
      <c r="W766" s="9"/>
    </row>
    <row r="767" spans="19:23">
      <c r="S767" s="9"/>
      <c r="U767" s="9"/>
      <c r="W767" s="9"/>
    </row>
    <row r="768" spans="19:23">
      <c r="S768" s="9"/>
      <c r="U768" s="9"/>
      <c r="W768" s="9"/>
    </row>
    <row r="769" spans="19:23">
      <c r="S769" s="9"/>
      <c r="U769" s="9"/>
      <c r="W769" s="9"/>
    </row>
    <row r="770" spans="19:23">
      <c r="S770" s="9"/>
      <c r="U770" s="9"/>
      <c r="W770" s="9"/>
    </row>
    <row r="771" spans="19:23">
      <c r="S771" s="9"/>
      <c r="U771" s="9"/>
      <c r="W771" s="9"/>
    </row>
    <row r="772" spans="19:23">
      <c r="S772" s="9"/>
      <c r="U772" s="9"/>
      <c r="W772" s="9"/>
    </row>
    <row r="773" spans="19:23">
      <c r="S773" s="9"/>
      <c r="U773" s="9"/>
      <c r="W773" s="9"/>
    </row>
    <row r="774" spans="19:23">
      <c r="S774" s="9"/>
      <c r="U774" s="9"/>
      <c r="W774" s="9"/>
    </row>
    <row r="775" spans="19:23">
      <c r="S775" s="9"/>
      <c r="U775" s="9"/>
      <c r="W775" s="9"/>
    </row>
    <row r="776" spans="19:23">
      <c r="S776" s="9"/>
      <c r="U776" s="9"/>
      <c r="W776" s="9"/>
    </row>
    <row r="777" spans="19:23">
      <c r="S777" s="9"/>
      <c r="U777" s="9"/>
      <c r="W777" s="9"/>
    </row>
    <row r="778" spans="19:23">
      <c r="S778" s="9"/>
      <c r="U778" s="9"/>
      <c r="W778" s="9"/>
    </row>
    <row r="779" spans="19:23">
      <c r="S779" s="9"/>
      <c r="U779" s="9"/>
      <c r="W779" s="9"/>
    </row>
    <row r="780" spans="19:23">
      <c r="S780" s="9"/>
      <c r="U780" s="9"/>
      <c r="W780" s="9"/>
    </row>
    <row r="781" spans="19:23">
      <c r="S781" s="9"/>
      <c r="U781" s="9"/>
      <c r="W781" s="9"/>
    </row>
    <row r="782" spans="19:23">
      <c r="S782" s="9"/>
      <c r="U782" s="9"/>
      <c r="W782" s="9"/>
    </row>
    <row r="783" spans="19:23">
      <c r="S783" s="9"/>
      <c r="U783" s="9"/>
      <c r="W783" s="9"/>
    </row>
    <row r="784" spans="19:23">
      <c r="S784" s="9"/>
      <c r="U784" s="9"/>
      <c r="W784" s="9"/>
    </row>
    <row r="785" spans="19:23">
      <c r="S785" s="9"/>
      <c r="U785" s="9"/>
      <c r="W785" s="9"/>
    </row>
    <row r="786" spans="19:23">
      <c r="S786" s="9"/>
      <c r="U786" s="9"/>
      <c r="W786" s="9"/>
    </row>
    <row r="787" spans="19:23">
      <c r="S787" s="9"/>
      <c r="U787" s="9"/>
      <c r="W787" s="9"/>
    </row>
    <row r="788" spans="19:23">
      <c r="S788" s="9"/>
      <c r="U788" s="9"/>
      <c r="W788" s="9"/>
    </row>
    <row r="789" spans="19:23">
      <c r="S789" s="9"/>
      <c r="U789" s="9"/>
      <c r="W789" s="9"/>
    </row>
    <row r="790" spans="19:23">
      <c r="S790" s="9"/>
      <c r="U790" s="9"/>
      <c r="W790" s="9"/>
    </row>
    <row r="791" spans="19:23">
      <c r="S791" s="9"/>
      <c r="U791" s="9"/>
      <c r="W791" s="9"/>
    </row>
    <row r="792" spans="19:23">
      <c r="S792" s="9"/>
      <c r="U792" s="9"/>
      <c r="W792" s="9"/>
    </row>
    <row r="793" spans="19:23">
      <c r="S793" s="9"/>
      <c r="U793" s="9"/>
      <c r="W793" s="9"/>
    </row>
    <row r="794" spans="19:23">
      <c r="S794" s="9"/>
      <c r="U794" s="9"/>
      <c r="W794" s="9"/>
    </row>
    <row r="795" spans="19:23">
      <c r="S795" s="9"/>
      <c r="U795" s="9"/>
      <c r="W795" s="9"/>
    </row>
    <row r="796" spans="19:23">
      <c r="S796" s="9"/>
      <c r="U796" s="9"/>
      <c r="W796" s="9"/>
    </row>
    <row r="797" spans="19:23">
      <c r="S797" s="9"/>
      <c r="U797" s="9"/>
      <c r="W797" s="9"/>
    </row>
    <row r="798" spans="19:23">
      <c r="S798" s="9"/>
      <c r="U798" s="9"/>
      <c r="W798" s="9"/>
    </row>
    <row r="799" spans="19:23">
      <c r="S799" s="9"/>
      <c r="U799" s="9"/>
      <c r="W799" s="9"/>
    </row>
    <row r="800" spans="19:23">
      <c r="S800" s="9"/>
      <c r="U800" s="9"/>
      <c r="W800" s="9"/>
    </row>
    <row r="801" spans="19:23">
      <c r="S801" s="9"/>
      <c r="U801" s="9"/>
      <c r="W801" s="9"/>
    </row>
    <row r="802" spans="19:23">
      <c r="S802" s="9"/>
      <c r="U802" s="9"/>
      <c r="W802" s="9"/>
    </row>
    <row r="803" spans="19:23">
      <c r="S803" s="9"/>
      <c r="U803" s="9"/>
      <c r="W803" s="9"/>
    </row>
    <row r="804" spans="19:23">
      <c r="S804" s="9"/>
      <c r="U804" s="9"/>
      <c r="W804" s="9"/>
    </row>
    <row r="805" spans="19:23">
      <c r="S805" s="9"/>
      <c r="U805" s="9"/>
      <c r="W805" s="9"/>
    </row>
    <row r="806" spans="19:23">
      <c r="S806" s="9"/>
      <c r="U806" s="9"/>
      <c r="W806" s="9"/>
    </row>
    <row r="807" spans="19:23">
      <c r="S807" s="9"/>
      <c r="U807" s="9"/>
      <c r="W807" s="9"/>
    </row>
    <row r="808" spans="19:23">
      <c r="S808" s="9"/>
      <c r="U808" s="9"/>
      <c r="W808" s="9"/>
    </row>
    <row r="809" spans="19:23">
      <c r="S809" s="9"/>
      <c r="U809" s="9"/>
      <c r="W809" s="9"/>
    </row>
    <row r="810" spans="19:23">
      <c r="S810" s="9"/>
      <c r="U810" s="9"/>
      <c r="W810" s="9"/>
    </row>
    <row r="811" spans="19:23">
      <c r="S811" s="9"/>
      <c r="U811" s="9"/>
      <c r="W811" s="9"/>
    </row>
    <row r="812" spans="19:23">
      <c r="S812" s="9"/>
      <c r="U812" s="9"/>
      <c r="W812" s="9"/>
    </row>
    <row r="813" spans="19:23">
      <c r="S813" s="9"/>
      <c r="U813" s="9"/>
      <c r="W813" s="9"/>
    </row>
    <row r="814" spans="19:23">
      <c r="S814" s="9"/>
      <c r="U814" s="9"/>
      <c r="W814" s="9"/>
    </row>
    <row r="815" spans="19:23">
      <c r="S815" s="9"/>
      <c r="U815" s="9"/>
      <c r="W815" s="9"/>
    </row>
    <row r="816" spans="19:23">
      <c r="S816" s="9"/>
      <c r="U816" s="9"/>
      <c r="W816" s="9"/>
    </row>
    <row r="817" spans="19:23">
      <c r="S817" s="9"/>
      <c r="U817" s="9"/>
      <c r="W817" s="9"/>
    </row>
    <row r="818" spans="19:23">
      <c r="S818" s="9"/>
      <c r="U818" s="9"/>
      <c r="W818" s="9"/>
    </row>
    <row r="819" spans="19:23">
      <c r="S819" s="9"/>
      <c r="U819" s="9"/>
      <c r="W819" s="9"/>
    </row>
    <row r="820" spans="19:23">
      <c r="S820" s="9"/>
      <c r="U820" s="9"/>
      <c r="W820" s="9"/>
    </row>
    <row r="821" spans="19:23">
      <c r="S821" s="9"/>
      <c r="U821" s="9"/>
      <c r="W821" s="9"/>
    </row>
    <row r="822" spans="19:23">
      <c r="S822" s="9"/>
      <c r="U822" s="9"/>
      <c r="W822" s="9"/>
    </row>
    <row r="823" spans="19:23">
      <c r="S823" s="9"/>
      <c r="U823" s="9"/>
      <c r="W823" s="9"/>
    </row>
    <row r="824" spans="19:23">
      <c r="S824" s="9"/>
      <c r="U824" s="9"/>
      <c r="W824" s="9"/>
    </row>
    <row r="825" spans="19:23">
      <c r="S825" s="9"/>
      <c r="U825" s="9"/>
      <c r="W825" s="9"/>
    </row>
    <row r="826" spans="19:23">
      <c r="S826" s="9"/>
      <c r="U826" s="9"/>
      <c r="W826" s="9"/>
    </row>
    <row r="827" spans="19:23">
      <c r="S827" s="9"/>
      <c r="U827" s="9"/>
      <c r="W827" s="9"/>
    </row>
    <row r="828" spans="19:23">
      <c r="S828" s="9"/>
      <c r="U828" s="9"/>
      <c r="W828" s="9"/>
    </row>
    <row r="829" spans="19:23">
      <c r="S829" s="9"/>
      <c r="U829" s="9"/>
      <c r="W829" s="9"/>
    </row>
    <row r="830" spans="19:23">
      <c r="S830" s="9"/>
      <c r="U830" s="9"/>
      <c r="W830" s="9"/>
    </row>
    <row r="831" spans="19:23">
      <c r="S831" s="9"/>
      <c r="U831" s="9"/>
      <c r="W831" s="9"/>
    </row>
    <row r="832" spans="19:23">
      <c r="S832" s="9"/>
      <c r="U832" s="9"/>
      <c r="W832" s="9"/>
    </row>
    <row r="833" spans="19:23">
      <c r="S833" s="9"/>
      <c r="U833" s="9"/>
      <c r="W833" s="9"/>
    </row>
    <row r="834" spans="19:23">
      <c r="S834" s="9"/>
      <c r="U834" s="9"/>
      <c r="W834" s="9"/>
    </row>
    <row r="835" spans="19:23">
      <c r="S835" s="9"/>
      <c r="U835" s="9"/>
      <c r="W835" s="9"/>
    </row>
    <row r="836" spans="19:23">
      <c r="S836" s="9"/>
      <c r="U836" s="9"/>
      <c r="W836" s="9"/>
    </row>
    <row r="837" spans="19:23">
      <c r="S837" s="9"/>
      <c r="U837" s="9"/>
      <c r="W837" s="9"/>
    </row>
    <row r="838" spans="19:23">
      <c r="S838" s="9"/>
      <c r="U838" s="9"/>
      <c r="W838" s="9"/>
    </row>
    <row r="839" spans="19:23">
      <c r="S839" s="9"/>
      <c r="U839" s="9"/>
      <c r="W839" s="9"/>
    </row>
    <row r="840" spans="19:23">
      <c r="S840" s="9"/>
      <c r="U840" s="9"/>
      <c r="W840" s="9"/>
    </row>
    <row r="841" spans="19:23">
      <c r="S841" s="9"/>
      <c r="U841" s="9"/>
      <c r="W841" s="9"/>
    </row>
    <row r="842" spans="19:23">
      <c r="S842" s="9"/>
      <c r="U842" s="9"/>
      <c r="W842" s="9"/>
    </row>
    <row r="843" spans="19:23">
      <c r="S843" s="9"/>
      <c r="U843" s="9"/>
      <c r="W843" s="9"/>
    </row>
    <row r="844" spans="19:23">
      <c r="S844" s="9"/>
      <c r="U844" s="9"/>
      <c r="W844" s="9"/>
    </row>
    <row r="845" spans="19:23">
      <c r="S845" s="9"/>
      <c r="U845" s="9"/>
      <c r="W845" s="9"/>
    </row>
    <row r="846" spans="19:23">
      <c r="S846" s="9"/>
      <c r="U846" s="9"/>
      <c r="W846" s="9"/>
    </row>
    <row r="847" spans="19:23">
      <c r="S847" s="9"/>
      <c r="U847" s="9"/>
      <c r="W847" s="9"/>
    </row>
    <row r="848" spans="19:23">
      <c r="S848" s="9"/>
      <c r="U848" s="9"/>
      <c r="W848" s="9"/>
    </row>
    <row r="849" spans="19:23">
      <c r="S849" s="9"/>
      <c r="U849" s="9"/>
      <c r="W849" s="9"/>
    </row>
    <row r="850" spans="19:23">
      <c r="S850" s="9"/>
      <c r="U850" s="9"/>
      <c r="W850" s="9"/>
    </row>
    <row r="851" spans="19:23">
      <c r="S851" s="9"/>
      <c r="U851" s="9"/>
      <c r="W851" s="9"/>
    </row>
    <row r="852" spans="19:23">
      <c r="S852" s="9"/>
      <c r="U852" s="9"/>
      <c r="W852" s="9"/>
    </row>
    <row r="853" spans="19:23">
      <c r="S853" s="9"/>
      <c r="U853" s="9"/>
      <c r="W853" s="9"/>
    </row>
    <row r="854" spans="19:23">
      <c r="S854" s="9"/>
      <c r="U854" s="9"/>
      <c r="W854" s="9"/>
    </row>
    <row r="855" spans="19:23">
      <c r="S855" s="9"/>
      <c r="U855" s="9"/>
      <c r="W855" s="9"/>
    </row>
    <row r="856" spans="19:23">
      <c r="S856" s="9"/>
      <c r="U856" s="9"/>
      <c r="W856" s="9"/>
    </row>
    <row r="857" spans="19:23">
      <c r="S857" s="9"/>
      <c r="U857" s="9"/>
      <c r="W857" s="9"/>
    </row>
    <row r="858" spans="19:23">
      <c r="S858" s="9"/>
      <c r="U858" s="9"/>
      <c r="W858" s="9"/>
    </row>
    <row r="859" spans="19:23">
      <c r="S859" s="9"/>
      <c r="U859" s="9"/>
      <c r="W859" s="9"/>
    </row>
    <row r="860" spans="19:23">
      <c r="S860" s="9"/>
      <c r="U860" s="9"/>
      <c r="W860" s="9"/>
    </row>
    <row r="861" spans="19:23">
      <c r="S861" s="9"/>
      <c r="U861" s="9"/>
      <c r="W861" s="9"/>
    </row>
    <row r="862" spans="19:23">
      <c r="S862" s="9"/>
      <c r="U862" s="9"/>
      <c r="W862" s="9"/>
    </row>
    <row r="863" spans="19:23">
      <c r="S863" s="9"/>
      <c r="U863" s="9"/>
      <c r="W863" s="9"/>
    </row>
    <row r="864" spans="19:23">
      <c r="S864" s="9"/>
      <c r="U864" s="9"/>
      <c r="W864" s="9"/>
    </row>
    <row r="865" spans="19:23">
      <c r="S865" s="9"/>
      <c r="U865" s="9"/>
      <c r="W865" s="9"/>
    </row>
    <row r="866" spans="19:23">
      <c r="S866" s="9"/>
      <c r="U866" s="9"/>
      <c r="W866" s="9"/>
    </row>
    <row r="867" spans="19:23">
      <c r="S867" s="9"/>
      <c r="U867" s="9"/>
      <c r="W867" s="9"/>
    </row>
    <row r="868" spans="19:23">
      <c r="S868" s="9"/>
      <c r="U868" s="9"/>
      <c r="W868" s="9"/>
    </row>
    <row r="869" spans="19:23">
      <c r="S869" s="9"/>
      <c r="U869" s="9"/>
      <c r="W869" s="9"/>
    </row>
    <row r="870" spans="19:23">
      <c r="S870" s="9"/>
      <c r="U870" s="9"/>
      <c r="W870" s="9"/>
    </row>
    <row r="871" spans="19:23">
      <c r="S871" s="9"/>
      <c r="U871" s="9"/>
      <c r="W871" s="9"/>
    </row>
    <row r="872" spans="19:23">
      <c r="S872" s="9"/>
      <c r="U872" s="9"/>
      <c r="W872" s="9"/>
    </row>
    <row r="873" spans="19:23">
      <c r="S873" s="9"/>
      <c r="U873" s="9"/>
      <c r="W873" s="9"/>
    </row>
    <row r="874" spans="19:23">
      <c r="S874" s="9"/>
      <c r="U874" s="9"/>
      <c r="W874" s="9"/>
    </row>
    <row r="875" spans="19:23">
      <c r="S875" s="9"/>
      <c r="U875" s="9"/>
      <c r="W875" s="9"/>
    </row>
    <row r="876" spans="19:23">
      <c r="S876" s="9"/>
      <c r="U876" s="9"/>
      <c r="W876" s="9"/>
    </row>
    <row r="877" spans="19:23">
      <c r="S877" s="9"/>
      <c r="U877" s="9"/>
      <c r="W877" s="9"/>
    </row>
    <row r="878" spans="19:23">
      <c r="S878" s="9"/>
      <c r="U878" s="9"/>
      <c r="W878" s="9"/>
    </row>
    <row r="879" spans="19:23">
      <c r="S879" s="9"/>
      <c r="U879" s="9"/>
      <c r="W879" s="9"/>
    </row>
    <row r="880" spans="19:23">
      <c r="S880" s="9"/>
      <c r="U880" s="9"/>
      <c r="W880" s="9"/>
    </row>
    <row r="881" spans="19:23">
      <c r="S881" s="9"/>
      <c r="U881" s="9"/>
      <c r="W881" s="9"/>
    </row>
    <row r="882" spans="19:23">
      <c r="S882" s="9"/>
      <c r="U882" s="9"/>
      <c r="W882" s="9"/>
    </row>
    <row r="883" spans="19:23">
      <c r="S883" s="9"/>
      <c r="U883" s="9"/>
      <c r="W883" s="9"/>
    </row>
    <row r="884" spans="19:23">
      <c r="S884" s="9"/>
      <c r="U884" s="9"/>
      <c r="W884" s="9"/>
    </row>
    <row r="885" spans="19:23">
      <c r="S885" s="9"/>
      <c r="U885" s="9"/>
      <c r="W885" s="9"/>
    </row>
    <row r="886" spans="19:23">
      <c r="S886" s="9"/>
      <c r="U886" s="9"/>
      <c r="W886" s="9"/>
    </row>
    <row r="887" spans="19:23">
      <c r="S887" s="9"/>
      <c r="U887" s="9"/>
      <c r="W887" s="9"/>
    </row>
    <row r="888" spans="19:23">
      <c r="S888" s="9"/>
      <c r="U888" s="9"/>
      <c r="W888" s="9"/>
    </row>
    <row r="889" spans="19:23">
      <c r="S889" s="9"/>
      <c r="U889" s="9"/>
      <c r="W889" s="9"/>
    </row>
    <row r="890" spans="19:23">
      <c r="S890" s="9"/>
      <c r="U890" s="9"/>
      <c r="W890" s="9"/>
    </row>
    <row r="891" spans="19:23">
      <c r="S891" s="9"/>
      <c r="U891" s="9"/>
      <c r="W891" s="9"/>
    </row>
    <row r="892" spans="19:23">
      <c r="S892" s="9"/>
      <c r="U892" s="9"/>
      <c r="W892" s="9"/>
    </row>
    <row r="893" spans="19:23">
      <c r="S893" s="9"/>
      <c r="U893" s="9"/>
      <c r="W893" s="9"/>
    </row>
    <row r="894" spans="19:23">
      <c r="S894" s="9"/>
      <c r="U894" s="9"/>
      <c r="W894" s="9"/>
    </row>
    <row r="895" spans="19:23">
      <c r="S895" s="9"/>
      <c r="U895" s="9"/>
      <c r="W895" s="9"/>
    </row>
    <row r="896" spans="19:23">
      <c r="S896" s="9"/>
      <c r="U896" s="9"/>
      <c r="W896" s="9"/>
    </row>
    <row r="897" spans="19:23">
      <c r="S897" s="9"/>
      <c r="U897" s="9"/>
      <c r="W897" s="9"/>
    </row>
    <row r="898" spans="19:23">
      <c r="S898" s="9"/>
      <c r="U898" s="9"/>
      <c r="W898" s="9"/>
    </row>
    <row r="899" spans="19:23">
      <c r="S899" s="9"/>
      <c r="U899" s="9"/>
      <c r="W899" s="9"/>
    </row>
    <row r="900" spans="19:23">
      <c r="S900" s="9"/>
      <c r="U900" s="9"/>
      <c r="W900" s="9"/>
    </row>
    <row r="901" spans="19:23">
      <c r="S901" s="9"/>
      <c r="U901" s="9"/>
      <c r="W901" s="9"/>
    </row>
    <row r="902" spans="19:23">
      <c r="S902" s="9"/>
      <c r="U902" s="9"/>
      <c r="W902" s="9"/>
    </row>
    <row r="903" spans="19:23">
      <c r="S903" s="9"/>
      <c r="U903" s="9"/>
      <c r="W903" s="9"/>
    </row>
    <row r="904" spans="19:23">
      <c r="S904" s="9"/>
      <c r="U904" s="9"/>
      <c r="W904" s="9"/>
    </row>
    <row r="905" spans="19:23">
      <c r="S905" s="9"/>
      <c r="U905" s="9"/>
      <c r="W905" s="9"/>
    </row>
    <row r="906" spans="19:23">
      <c r="S906" s="9"/>
      <c r="U906" s="9"/>
      <c r="W906" s="9"/>
    </row>
    <row r="907" spans="19:23">
      <c r="S907" s="9"/>
      <c r="U907" s="9"/>
      <c r="W907" s="9"/>
    </row>
    <row r="908" spans="19:23">
      <c r="S908" s="9"/>
      <c r="U908" s="9"/>
      <c r="W908" s="9"/>
    </row>
    <row r="909" spans="19:23">
      <c r="S909" s="9"/>
      <c r="U909" s="9"/>
      <c r="W909" s="9"/>
    </row>
    <row r="910" spans="19:23">
      <c r="S910" s="9"/>
      <c r="U910" s="9"/>
      <c r="W910" s="9"/>
    </row>
    <row r="911" spans="19:23">
      <c r="S911" s="9"/>
      <c r="U911" s="9"/>
      <c r="W911" s="9"/>
    </row>
    <row r="912" spans="19:23">
      <c r="S912" s="9"/>
      <c r="U912" s="9"/>
      <c r="W912" s="9"/>
    </row>
    <row r="913" spans="19:23">
      <c r="S913" s="9"/>
      <c r="U913" s="9"/>
      <c r="W913" s="9"/>
    </row>
    <row r="914" spans="19:23">
      <c r="S914" s="9"/>
      <c r="U914" s="9"/>
      <c r="W914" s="9"/>
    </row>
    <row r="915" spans="19:23">
      <c r="S915" s="9"/>
      <c r="U915" s="9"/>
      <c r="W915" s="9"/>
    </row>
    <row r="916" spans="19:23">
      <c r="S916" s="9"/>
      <c r="U916" s="9"/>
      <c r="W916" s="9"/>
    </row>
    <row r="917" spans="19:23">
      <c r="S917" s="9"/>
      <c r="U917" s="9"/>
      <c r="W917" s="9"/>
    </row>
    <row r="918" spans="19:23">
      <c r="S918" s="9"/>
      <c r="U918" s="9"/>
      <c r="W918" s="9"/>
    </row>
    <row r="919" spans="19:23">
      <c r="S919" s="9"/>
      <c r="U919" s="9"/>
      <c r="W919" s="9"/>
    </row>
    <row r="920" spans="19:23">
      <c r="S920" s="9"/>
      <c r="U920" s="9"/>
      <c r="W920" s="9"/>
    </row>
    <row r="921" spans="19:23">
      <c r="S921" s="9"/>
      <c r="U921" s="9"/>
      <c r="W921" s="9"/>
    </row>
    <row r="922" spans="19:23">
      <c r="S922" s="9"/>
      <c r="U922" s="9"/>
      <c r="W922" s="9"/>
    </row>
    <row r="923" spans="19:23">
      <c r="S923" s="9"/>
      <c r="U923" s="9"/>
      <c r="W923" s="9"/>
    </row>
    <row r="924" spans="19:23">
      <c r="S924" s="9"/>
      <c r="U924" s="9"/>
      <c r="W924" s="9"/>
    </row>
    <row r="925" spans="19:23">
      <c r="S925" s="9"/>
      <c r="U925" s="9"/>
      <c r="W925" s="9"/>
    </row>
    <row r="926" spans="19:23">
      <c r="S926" s="9"/>
      <c r="U926" s="9"/>
      <c r="W926" s="9"/>
    </row>
    <row r="927" spans="19:23">
      <c r="S927" s="9"/>
      <c r="U927" s="9"/>
      <c r="W927" s="9"/>
    </row>
    <row r="928" spans="19:23">
      <c r="S928" s="9"/>
      <c r="U928" s="9"/>
      <c r="W928" s="9"/>
    </row>
    <row r="929" spans="19:23">
      <c r="S929" s="9"/>
      <c r="U929" s="9"/>
      <c r="W929" s="9"/>
    </row>
    <row r="930" spans="19:23">
      <c r="S930" s="9"/>
      <c r="U930" s="9"/>
      <c r="W930" s="9"/>
    </row>
    <row r="931" spans="19:23">
      <c r="S931" s="9"/>
      <c r="U931" s="9"/>
      <c r="W931" s="9"/>
    </row>
    <row r="932" spans="19:23">
      <c r="S932" s="9"/>
      <c r="U932" s="9"/>
      <c r="W932" s="9"/>
    </row>
    <row r="933" spans="19:23">
      <c r="S933" s="9"/>
      <c r="U933" s="9"/>
      <c r="W933" s="9"/>
    </row>
    <row r="934" spans="19:23">
      <c r="S934" s="9"/>
      <c r="U934" s="9"/>
      <c r="W934" s="9"/>
    </row>
    <row r="935" spans="19:23">
      <c r="S935" s="9"/>
      <c r="U935" s="9"/>
      <c r="W935" s="9"/>
    </row>
    <row r="936" spans="19:23">
      <c r="S936" s="9"/>
      <c r="U936" s="9"/>
      <c r="W936" s="9"/>
    </row>
    <row r="937" spans="19:23">
      <c r="S937" s="9"/>
      <c r="U937" s="9"/>
      <c r="W937" s="9"/>
    </row>
    <row r="938" spans="19:23">
      <c r="S938" s="9"/>
      <c r="U938" s="9"/>
      <c r="W938" s="9"/>
    </row>
    <row r="939" spans="19:23">
      <c r="S939" s="9"/>
      <c r="U939" s="9"/>
      <c r="W939" s="9"/>
    </row>
    <row r="940" spans="19:23">
      <c r="S940" s="9"/>
      <c r="U940" s="9"/>
      <c r="W940" s="9"/>
    </row>
    <row r="941" spans="19:23">
      <c r="S941" s="9"/>
      <c r="U941" s="9"/>
      <c r="W941" s="9"/>
    </row>
    <row r="942" spans="19:23">
      <c r="S942" s="9"/>
      <c r="U942" s="9"/>
      <c r="W942" s="9"/>
    </row>
    <row r="943" spans="19:23">
      <c r="S943" s="9"/>
      <c r="U943" s="9"/>
      <c r="W943" s="9"/>
    </row>
    <row r="944" spans="19:23">
      <c r="S944" s="9"/>
      <c r="U944" s="9"/>
      <c r="W944" s="9"/>
    </row>
    <row r="945" spans="19:23">
      <c r="S945" s="9"/>
      <c r="U945" s="9"/>
      <c r="W945" s="9"/>
    </row>
    <row r="946" spans="19:23">
      <c r="S946" s="9"/>
      <c r="U946" s="9"/>
      <c r="W946" s="9"/>
    </row>
    <row r="947" spans="19:23">
      <c r="S947" s="9"/>
      <c r="U947" s="9"/>
      <c r="W947" s="9"/>
    </row>
    <row r="948" spans="19:23">
      <c r="S948" s="9"/>
      <c r="U948" s="9"/>
      <c r="W948" s="9"/>
    </row>
    <row r="949" spans="19:23">
      <c r="S949" s="9"/>
      <c r="U949" s="9"/>
      <c r="W949" s="9"/>
    </row>
    <row r="950" spans="19:23">
      <c r="S950" s="9"/>
      <c r="U950" s="9"/>
      <c r="W950" s="9"/>
    </row>
    <row r="951" spans="19:23">
      <c r="S951" s="9"/>
      <c r="U951" s="9"/>
      <c r="W951" s="9"/>
    </row>
    <row r="952" spans="19:23">
      <c r="S952" s="9"/>
      <c r="U952" s="9"/>
      <c r="W952" s="9"/>
    </row>
    <row r="953" spans="19:23">
      <c r="S953" s="9"/>
      <c r="U953" s="9"/>
      <c r="W953" s="9"/>
    </row>
    <row r="954" spans="19:23">
      <c r="S954" s="9"/>
      <c r="U954" s="9"/>
      <c r="W954" s="9"/>
    </row>
    <row r="955" spans="19:23">
      <c r="S955" s="9"/>
      <c r="U955" s="9"/>
      <c r="W955" s="9"/>
    </row>
    <row r="956" spans="19:23">
      <c r="S956" s="9"/>
      <c r="U956" s="9"/>
      <c r="W956" s="9"/>
    </row>
    <row r="957" spans="19:23">
      <c r="S957" s="9"/>
      <c r="U957" s="9"/>
      <c r="W957" s="9"/>
    </row>
    <row r="958" spans="19:23">
      <c r="S958" s="9"/>
      <c r="U958" s="9"/>
      <c r="W958" s="9"/>
    </row>
    <row r="959" spans="19:23">
      <c r="S959" s="9"/>
      <c r="U959" s="9"/>
      <c r="W959" s="9"/>
    </row>
    <row r="960" spans="19:23">
      <c r="S960" s="9"/>
      <c r="U960" s="9"/>
      <c r="W960" s="9"/>
    </row>
    <row r="961" spans="19:23">
      <c r="S961" s="9"/>
      <c r="U961" s="9"/>
      <c r="W961" s="9"/>
    </row>
    <row r="962" spans="19:23">
      <c r="S962" s="9"/>
      <c r="U962" s="9"/>
      <c r="W962" s="9"/>
    </row>
    <row r="963" spans="19:23">
      <c r="S963" s="9"/>
      <c r="U963" s="9"/>
      <c r="W963" s="9"/>
    </row>
    <row r="964" spans="19:23">
      <c r="S964" s="9"/>
      <c r="U964" s="9"/>
      <c r="W964" s="9"/>
    </row>
    <row r="965" spans="19:23">
      <c r="S965" s="9"/>
      <c r="U965" s="9"/>
      <c r="W965" s="9"/>
    </row>
    <row r="966" spans="19:23">
      <c r="S966" s="9"/>
      <c r="U966" s="9"/>
      <c r="W966" s="9"/>
    </row>
    <row r="967" spans="19:23">
      <c r="S967" s="9"/>
      <c r="U967" s="9"/>
      <c r="W967" s="9"/>
    </row>
    <row r="968" spans="19:23">
      <c r="S968" s="9"/>
      <c r="U968" s="9"/>
      <c r="W968" s="9"/>
    </row>
    <row r="969" spans="19:23">
      <c r="S969" s="9"/>
      <c r="U969" s="9"/>
      <c r="W969" s="9"/>
    </row>
    <row r="970" spans="19:23">
      <c r="S970" s="9"/>
      <c r="U970" s="9"/>
      <c r="W970" s="9"/>
    </row>
    <row r="971" spans="19:23">
      <c r="S971" s="9"/>
      <c r="U971" s="9"/>
      <c r="W971" s="9"/>
    </row>
    <row r="972" spans="19:23">
      <c r="S972" s="9"/>
      <c r="U972" s="9"/>
      <c r="W972" s="9"/>
    </row>
    <row r="973" spans="19:23">
      <c r="S973" s="9"/>
      <c r="U973" s="9"/>
      <c r="W973" s="9"/>
    </row>
    <row r="974" spans="19:23">
      <c r="S974" s="9"/>
      <c r="U974" s="9"/>
      <c r="W974" s="9"/>
    </row>
    <row r="975" spans="19:23">
      <c r="S975" s="9"/>
      <c r="U975" s="9"/>
      <c r="W975" s="9"/>
    </row>
    <row r="976" spans="19:23">
      <c r="S976" s="9"/>
      <c r="U976" s="9"/>
      <c r="W976" s="9"/>
    </row>
    <row r="977" spans="19:23">
      <c r="S977" s="9"/>
      <c r="U977" s="9"/>
      <c r="W977" s="9"/>
    </row>
    <row r="978" spans="19:23">
      <c r="S978" s="9"/>
      <c r="U978" s="9"/>
      <c r="W978" s="9"/>
    </row>
    <row r="979" spans="19:23">
      <c r="S979" s="9"/>
      <c r="U979" s="9"/>
      <c r="W979" s="9"/>
    </row>
    <row r="980" spans="19:23">
      <c r="S980" s="9"/>
      <c r="U980" s="9"/>
      <c r="W980" s="9"/>
    </row>
    <row r="981" spans="19:23">
      <c r="S981" s="9"/>
      <c r="U981" s="9"/>
      <c r="W981" s="9"/>
    </row>
    <row r="982" spans="19:23">
      <c r="S982" s="9"/>
      <c r="U982" s="9"/>
      <c r="W982" s="9"/>
    </row>
    <row r="983" spans="19:23">
      <c r="S983" s="9"/>
      <c r="U983" s="9"/>
      <c r="W983" s="9"/>
    </row>
    <row r="984" spans="19:23">
      <c r="S984" s="9"/>
      <c r="U984" s="9"/>
      <c r="W984" s="9"/>
    </row>
    <row r="985" spans="19:23">
      <c r="S985" s="9"/>
    </row>
    <row r="986" spans="19:23">
      <c r="S986" s="9"/>
    </row>
  </sheetData>
  <mergeCells count="17">
    <mergeCell ref="V42:V44"/>
    <mergeCell ref="X27:X44"/>
    <mergeCell ref="AI25:AN25"/>
    <mergeCell ref="AI28:AI41"/>
    <mergeCell ref="L42:L44"/>
    <mergeCell ref="M27:M31"/>
    <mergeCell ref="L27:L31"/>
    <mergeCell ref="L34:L38"/>
    <mergeCell ref="V27:V31"/>
    <mergeCell ref="M32:N32"/>
    <mergeCell ref="M34:M38"/>
    <mergeCell ref="T34:T38"/>
    <mergeCell ref="V34:V38"/>
    <mergeCell ref="T27:T31"/>
    <mergeCell ref="M41:N41"/>
    <mergeCell ref="M42:M44"/>
    <mergeCell ref="T42:T44"/>
  </mergeCells>
  <phoneticPr fontId="1" type="noConversion"/>
  <conditionalFormatting sqref="AM28:AM41">
    <cfRule type="containsText" dxfId="121" priority="6" operator="containsText" text="JA">
      <formula>NOT(ISERROR(SEARCH("JA",AM28)))</formula>
    </cfRule>
  </conditionalFormatting>
  <dataValidations count="6">
    <dataValidation allowBlank="1" showInputMessage="1" showErrorMessage="1" promptTitle="Employee ID" prompt="Enter a unique ID for each employee." sqref="AP64" xr:uid="{F1E8CE9B-820A-411E-AE7C-D910F768368B}"/>
    <dataValidation allowBlank="1" showInputMessage="1" showErrorMessage="1" promptTitle="Name" prompt="Enter the employee name to display in the shape." sqref="AQ64" xr:uid="{EA4FB03E-5CA5-4339-B601-EE65A2B7F1E0}"/>
    <dataValidation allowBlank="1" showInputMessage="1" showErrorMessage="1" promptTitle="Title" prompt="Employee title/ role will be displayed on shape." sqref="AR64" xr:uid="{0025352C-9C4A-42C3-A0E4-8E077BE91595}"/>
    <dataValidation allowBlank="1" showInputMessage="1" showErrorMessage="1" promptTitle="Manager ID" prompt="Enter the Employee ID of the manager. This ID must be present in the Employee ID column." sqref="AS64" xr:uid="{F3EBA281-F020-4727-9321-00C4DD367288}"/>
    <dataValidation allowBlank="1" showInputMessage="1" showErrorMessage="1" promptTitle="Role Type" prompt="Choose the role that best represents the employee. This changes the color on the shape." sqref="AT64" xr:uid="{A687F8A7-8B66-4A2A-B641-763706E623AE}"/>
    <dataValidation allowBlank="1" showInputMessage="1" showErrorMessage="1" promptTitle="SirkIndeks" sqref="X27:X44" xr:uid="{D4E05774-5411-B547-B0CC-694422F20421}"/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B6733-E00E-554F-9176-69C5DEFF8C18}">
  <sheetPr>
    <tabColor rgb="FFFFE6B3"/>
    <outlinePr summaryBelow="0" summaryRight="0"/>
  </sheetPr>
  <dimension ref="A1:HT1400"/>
  <sheetViews>
    <sheetView zoomScale="110" zoomScaleNormal="110" workbookViewId="0">
      <selection activeCell="M9" sqref="M9"/>
    </sheetView>
  </sheetViews>
  <sheetFormatPr defaultColWidth="12.7109375" defaultRowHeight="15.95" customHeight="1"/>
  <cols>
    <col min="1" max="1" width="3.42578125" style="1" customWidth="1"/>
    <col min="2" max="3" width="25.28515625" style="6" customWidth="1"/>
    <col min="4" max="4" width="43.28515625" style="6" customWidth="1"/>
    <col min="5" max="5" width="13.85546875" style="6" customWidth="1"/>
    <col min="6" max="6" width="10.85546875" style="6" customWidth="1"/>
    <col min="7" max="7" width="3.140625" style="1" customWidth="1"/>
    <col min="8" max="9" width="14" style="6" customWidth="1"/>
    <col min="10" max="10" width="3.140625" style="1" customWidth="1"/>
    <col min="11" max="13" width="17" style="7" customWidth="1"/>
    <col min="14" max="14" width="72" style="7" customWidth="1"/>
    <col min="15" max="15" width="30.140625" style="7" customWidth="1"/>
    <col min="16" max="16" width="4" style="80" customWidth="1"/>
    <col min="17" max="19" width="13.28515625" style="89" customWidth="1"/>
    <col min="20" max="20" width="17.140625" style="89" customWidth="1"/>
    <col min="21" max="21" width="21.42578125" style="89" customWidth="1"/>
    <col min="22" max="22" width="13.140625" style="89" customWidth="1"/>
    <col min="23" max="23" width="4.85546875" style="89" customWidth="1"/>
    <col min="24" max="26" width="13.42578125" style="89" customWidth="1"/>
    <col min="27" max="27" width="20" style="1" customWidth="1"/>
    <col min="28" max="172" width="12.7109375" style="1"/>
    <col min="173" max="16384" width="12.7109375" style="6"/>
  </cols>
  <sheetData>
    <row r="1" spans="1:228" s="80" customFormat="1" ht="15.95" customHeight="1">
      <c r="K1" s="98"/>
      <c r="L1" s="98"/>
      <c r="M1" s="98"/>
      <c r="N1" s="98"/>
      <c r="O1" s="98"/>
    </row>
    <row r="2" spans="1:228" s="80" customFormat="1" ht="41.1" customHeight="1">
      <c r="B2" s="81" t="s">
        <v>109</v>
      </c>
      <c r="C2" s="81"/>
      <c r="K2" s="98"/>
      <c r="L2" s="98"/>
      <c r="M2" s="98"/>
      <c r="N2" s="98"/>
      <c r="O2" s="98"/>
    </row>
    <row r="3" spans="1:228" s="80" customFormat="1" ht="15.95" customHeight="1">
      <c r="K3" s="98"/>
      <c r="L3" s="98"/>
      <c r="M3" s="98"/>
      <c r="N3" s="98"/>
      <c r="O3" s="98"/>
    </row>
    <row r="4" spans="1:228" s="99" customFormat="1" ht="54" customHeight="1">
      <c r="A4" s="80"/>
      <c r="B4" s="314" t="s">
        <v>110</v>
      </c>
      <c r="C4" s="314"/>
      <c r="D4" s="314"/>
      <c r="E4" s="314"/>
      <c r="F4" s="314"/>
      <c r="G4" s="1"/>
      <c r="H4" s="315" t="s">
        <v>111</v>
      </c>
      <c r="I4" s="315"/>
      <c r="J4" s="1"/>
      <c r="K4" s="314" t="s">
        <v>112</v>
      </c>
      <c r="L4" s="314"/>
      <c r="M4" s="314"/>
      <c r="N4" s="314"/>
      <c r="O4" s="314"/>
      <c r="P4" s="1"/>
      <c r="Q4" s="312" t="s">
        <v>113</v>
      </c>
      <c r="R4" s="312"/>
      <c r="S4" s="312"/>
      <c r="T4" s="312"/>
      <c r="U4" s="312"/>
      <c r="V4" s="312"/>
      <c r="W4" s="312"/>
      <c r="X4" s="312"/>
      <c r="Y4" s="312"/>
      <c r="Z4" s="312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</row>
    <row r="5" spans="1:228" s="99" customFormat="1" ht="30.95" customHeight="1">
      <c r="A5" s="80"/>
      <c r="B5" s="313" t="s">
        <v>114</v>
      </c>
      <c r="C5" s="313"/>
      <c r="D5" s="313"/>
      <c r="E5" s="313"/>
      <c r="F5" s="313"/>
      <c r="G5" s="2"/>
      <c r="H5" s="310" t="s">
        <v>78</v>
      </c>
      <c r="I5" s="310"/>
      <c r="J5" s="2"/>
      <c r="K5" s="310" t="s">
        <v>104</v>
      </c>
      <c r="L5" s="310"/>
      <c r="M5" s="310"/>
      <c r="N5" s="310"/>
      <c r="O5" s="310"/>
      <c r="P5" s="2"/>
      <c r="Q5" s="311" t="s">
        <v>78</v>
      </c>
      <c r="R5" s="311"/>
      <c r="S5" s="311"/>
      <c r="T5" s="311"/>
      <c r="U5" s="311"/>
      <c r="V5" s="311"/>
      <c r="W5" s="102"/>
      <c r="X5" s="311" t="s">
        <v>104</v>
      </c>
      <c r="Y5" s="311"/>
      <c r="Z5" s="311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</row>
    <row r="6" spans="1:228" s="99" customFormat="1" ht="29.1" customHeight="1">
      <c r="A6" s="80"/>
      <c r="B6" s="82" t="s">
        <v>115</v>
      </c>
      <c r="C6" s="82" t="s">
        <v>115</v>
      </c>
      <c r="D6" s="82" t="s">
        <v>116</v>
      </c>
      <c r="E6" s="82" t="s">
        <v>115</v>
      </c>
      <c r="F6" s="82" t="s">
        <v>116</v>
      </c>
      <c r="G6" s="1"/>
      <c r="H6" s="82" t="s">
        <v>115</v>
      </c>
      <c r="I6" s="82" t="s">
        <v>116</v>
      </c>
      <c r="J6" s="1"/>
      <c r="K6" s="115" t="s">
        <v>115</v>
      </c>
      <c r="L6" s="316" t="s">
        <v>117</v>
      </c>
      <c r="M6" s="317"/>
      <c r="N6" s="116" t="s">
        <v>116</v>
      </c>
      <c r="O6" s="129"/>
      <c r="P6" s="1"/>
      <c r="Q6" s="103" t="s">
        <v>118</v>
      </c>
      <c r="R6" s="103" t="s">
        <v>118</v>
      </c>
      <c r="S6" s="103" t="s">
        <v>118</v>
      </c>
      <c r="T6" s="103" t="s">
        <v>118</v>
      </c>
      <c r="U6" s="103" t="s">
        <v>118</v>
      </c>
      <c r="V6" s="103" t="s">
        <v>118</v>
      </c>
      <c r="W6" s="102"/>
      <c r="X6" s="103" t="s">
        <v>118</v>
      </c>
      <c r="Y6" s="103" t="s">
        <v>118</v>
      </c>
      <c r="Z6" s="103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</row>
    <row r="7" spans="1:228" s="99" customFormat="1" ht="50.1" customHeight="1">
      <c r="A7" s="80"/>
      <c r="B7" s="243" t="s">
        <v>119</v>
      </c>
      <c r="C7" s="243" t="s">
        <v>120</v>
      </c>
      <c r="D7" s="244" t="s">
        <v>121</v>
      </c>
      <c r="E7" s="244" t="s">
        <v>122</v>
      </c>
      <c r="F7" s="244" t="s">
        <v>123</v>
      </c>
      <c r="G7" s="1" t="s">
        <v>124</v>
      </c>
      <c r="H7" s="83" t="s">
        <v>72</v>
      </c>
      <c r="I7" s="84" t="s">
        <v>125</v>
      </c>
      <c r="J7" s="1" t="s">
        <v>126</v>
      </c>
      <c r="K7" s="83" t="s">
        <v>105</v>
      </c>
      <c r="L7" s="101" t="s">
        <v>106</v>
      </c>
      <c r="M7" s="101" t="s">
        <v>127</v>
      </c>
      <c r="N7" s="117" t="s">
        <v>128</v>
      </c>
      <c r="O7" s="118" t="s">
        <v>129</v>
      </c>
      <c r="P7" s="1" t="s">
        <v>130</v>
      </c>
      <c r="Q7" s="104" t="s">
        <v>131</v>
      </c>
      <c r="R7" s="104" t="s">
        <v>132</v>
      </c>
      <c r="S7" s="104" t="s">
        <v>133</v>
      </c>
      <c r="T7" s="104" t="s">
        <v>134</v>
      </c>
      <c r="U7" s="104" t="s">
        <v>135</v>
      </c>
      <c r="V7" s="104" t="s">
        <v>136</v>
      </c>
      <c r="W7" s="102" t="s">
        <v>137</v>
      </c>
      <c r="X7" s="104" t="s">
        <v>138</v>
      </c>
      <c r="Y7" s="104" t="s">
        <v>139</v>
      </c>
      <c r="Z7" s="104" t="s">
        <v>140</v>
      </c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</row>
    <row r="8" spans="1:228" s="5" customFormat="1" ht="12.95" customHeight="1">
      <c r="A8" s="1"/>
      <c r="B8" s="251" t="s">
        <v>141</v>
      </c>
      <c r="C8" s="85" t="s">
        <v>142</v>
      </c>
      <c r="D8" s="91"/>
      <c r="E8" s="85" t="s">
        <v>143</v>
      </c>
      <c r="F8" s="250"/>
      <c r="G8" s="90"/>
      <c r="H8" s="93" t="s">
        <v>144</v>
      </c>
      <c r="I8" s="94"/>
      <c r="J8" s="90"/>
      <c r="K8" s="95" t="s">
        <v>145</v>
      </c>
      <c r="L8" s="252">
        <f>IFERROR(_xlfn.XLOOKUP(Tabell1[[#This Row],[Produktkategori]], Tabell4[Velg kategori], Tabell4[Faktor]),"")</f>
        <v>0</v>
      </c>
      <c r="M8" s="253" t="str">
        <f>IFERROR(_xlfn.XLOOKUP(Tabell1[[#This Row],[Produktkategori]], Tabell4[Velg kategori], Tabell4[Avfallskategori]),"")</f>
        <v>Udefinert</v>
      </c>
      <c r="N8" s="95"/>
      <c r="O8" s="254"/>
      <c r="P8" s="100"/>
      <c r="Q8" s="127">
        <f t="shared" ref="Q8:Q39" si="0">IF(H8="Bevart",F8,0)</f>
        <v>0</v>
      </c>
      <c r="R8" s="127">
        <f t="shared" ref="R8:R39" si="1">IF(H8="Ombruk",F8,0)</f>
        <v>0</v>
      </c>
      <c r="S8" s="127">
        <f t="shared" ref="S8:S39" si="2">IF(H8="Overskudd",F8,0)</f>
        <v>0</v>
      </c>
      <c r="T8" s="127">
        <f t="shared" ref="T8:T39" si="3">IF(H8="Gjenvunnet",F8*I8,0)</f>
        <v>0</v>
      </c>
      <c r="U8" s="127">
        <f t="shared" ref="U8:U39" si="4">IF(H8="Gjenvunnet",(1-I8)*F8,0)</f>
        <v>0</v>
      </c>
      <c r="V8" s="127">
        <f t="shared" ref="V8:V39" si="5">IF(H8="Nytt",F8,0)</f>
        <v>0</v>
      </c>
      <c r="W8" s="102"/>
      <c r="X8" s="127">
        <f t="shared" ref="X8:X39" si="6">IF(K8="Ombrukbart",F8,0)</f>
        <v>0</v>
      </c>
      <c r="Y8" s="127">
        <f>Tabell1[[#This Row],[Vekt (kg)]]-(Tabell1[[#This Row],[Vekt (kg)]]*Tabell1[[#This Row],[Gjenvinnbarhet]])</f>
        <v>0</v>
      </c>
      <c r="Z8" s="127">
        <f>Tabell1[[#This Row],[Vekt (kg)]]*Tabell1[[#This Row],[Gjenvinnbarhet]]</f>
        <v>0</v>
      </c>
      <c r="AA8" s="128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</row>
    <row r="9" spans="1:228" s="5" customFormat="1" ht="12.95" customHeight="1">
      <c r="A9" s="1"/>
      <c r="B9" s="251" t="s">
        <v>141</v>
      </c>
      <c r="C9" s="85" t="s">
        <v>142</v>
      </c>
      <c r="D9" s="91"/>
      <c r="E9" s="85" t="s">
        <v>143</v>
      </c>
      <c r="F9" s="250"/>
      <c r="G9" s="90"/>
      <c r="H9" s="93" t="s">
        <v>144</v>
      </c>
      <c r="I9" s="94"/>
      <c r="J9" s="90"/>
      <c r="K9" s="95" t="s">
        <v>145</v>
      </c>
      <c r="L9" s="252">
        <f>IFERROR(_xlfn.XLOOKUP(Tabell1[[#This Row],[Produktkategori]], Tabell4[Velg kategori], Tabell4[Faktor]),"")</f>
        <v>0</v>
      </c>
      <c r="M9" s="253" t="str">
        <f>IFERROR(_xlfn.XLOOKUP(Tabell1[[#This Row],[Produktkategori]], Tabell4[Velg kategori], Tabell4[Avfallskategori]),"")</f>
        <v>Udefinert</v>
      </c>
      <c r="N9" s="95"/>
      <c r="O9" s="254"/>
      <c r="P9" s="100"/>
      <c r="Q9" s="127">
        <f t="shared" si="0"/>
        <v>0</v>
      </c>
      <c r="R9" s="127">
        <f t="shared" si="1"/>
        <v>0</v>
      </c>
      <c r="S9" s="127">
        <f t="shared" si="2"/>
        <v>0</v>
      </c>
      <c r="T9" s="127">
        <f t="shared" si="3"/>
        <v>0</v>
      </c>
      <c r="U9" s="127">
        <f t="shared" si="4"/>
        <v>0</v>
      </c>
      <c r="V9" s="127">
        <f t="shared" si="5"/>
        <v>0</v>
      </c>
      <c r="W9" s="102"/>
      <c r="X9" s="127">
        <f t="shared" si="6"/>
        <v>0</v>
      </c>
      <c r="Y9" s="127">
        <f>Tabell1[[#This Row],[Vekt (kg)]]-(Tabell1[[#This Row],[Vekt (kg)]]*Tabell1[[#This Row],[Gjenvinnbarhet]])</f>
        <v>0</v>
      </c>
      <c r="Z9" s="127">
        <f>Tabell1[[#This Row],[Vekt (kg)]]*Tabell1[[#This Row],[Gjenvinnbarhet]]</f>
        <v>0</v>
      </c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</row>
    <row r="10" spans="1:228" s="5" customFormat="1" ht="12.95" customHeight="1">
      <c r="A10" s="1"/>
      <c r="B10" s="251" t="s">
        <v>141</v>
      </c>
      <c r="C10" s="85" t="s">
        <v>142</v>
      </c>
      <c r="D10" s="91"/>
      <c r="E10" s="85" t="s">
        <v>143</v>
      </c>
      <c r="F10" s="250"/>
      <c r="G10" s="90"/>
      <c r="H10" s="93" t="s">
        <v>144</v>
      </c>
      <c r="I10" s="94"/>
      <c r="J10" s="90"/>
      <c r="K10" s="95" t="s">
        <v>145</v>
      </c>
      <c r="L10" s="252">
        <f>IFERROR(_xlfn.XLOOKUP(Tabell1[[#This Row],[Produktkategori]], Tabell4[Velg kategori], Tabell4[Faktor]),"")</f>
        <v>0</v>
      </c>
      <c r="M10" s="253" t="str">
        <f>IFERROR(_xlfn.XLOOKUP(Tabell1[[#This Row],[Produktkategori]], Tabell4[Velg kategori], Tabell4[Avfallskategori]),"")</f>
        <v>Udefinert</v>
      </c>
      <c r="N10" s="95"/>
      <c r="O10" s="254"/>
      <c r="P10" s="100"/>
      <c r="Q10" s="127">
        <f t="shared" si="0"/>
        <v>0</v>
      </c>
      <c r="R10" s="127">
        <f t="shared" si="1"/>
        <v>0</v>
      </c>
      <c r="S10" s="127">
        <f t="shared" si="2"/>
        <v>0</v>
      </c>
      <c r="T10" s="127">
        <f t="shared" si="3"/>
        <v>0</v>
      </c>
      <c r="U10" s="127">
        <f t="shared" si="4"/>
        <v>0</v>
      </c>
      <c r="V10" s="127">
        <f t="shared" si="5"/>
        <v>0</v>
      </c>
      <c r="W10" s="102"/>
      <c r="X10" s="127">
        <f t="shared" si="6"/>
        <v>0</v>
      </c>
      <c r="Y10" s="127">
        <f>Tabell1[[#This Row],[Vekt (kg)]]-(Tabell1[[#This Row],[Vekt (kg)]]*Tabell1[[#This Row],[Gjenvinnbarhet]])</f>
        <v>0</v>
      </c>
      <c r="Z10" s="127">
        <f>Tabell1[[#This Row],[Vekt (kg)]]*Tabell1[[#This Row],[Gjenvinnbarhet]]</f>
        <v>0</v>
      </c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</row>
    <row r="11" spans="1:228" s="5" customFormat="1" ht="12.95" customHeight="1">
      <c r="A11" s="1"/>
      <c r="B11" s="251" t="s">
        <v>141</v>
      </c>
      <c r="C11" s="85" t="s">
        <v>142</v>
      </c>
      <c r="D11" s="91"/>
      <c r="E11" s="85" t="s">
        <v>143</v>
      </c>
      <c r="F11" s="250"/>
      <c r="G11" s="80"/>
      <c r="H11" s="93" t="s">
        <v>144</v>
      </c>
      <c r="I11" s="94"/>
      <c r="J11" s="80"/>
      <c r="K11" s="95" t="s">
        <v>145</v>
      </c>
      <c r="L11" s="252">
        <f>IFERROR(_xlfn.XLOOKUP(Tabell1[[#This Row],[Produktkategori]], Tabell4[Velg kategori], Tabell4[Faktor]),"")</f>
        <v>0</v>
      </c>
      <c r="M11" s="253" t="str">
        <f>IFERROR(_xlfn.XLOOKUP(Tabell1[[#This Row],[Produktkategori]], Tabell4[Velg kategori], Tabell4[Avfallskategori]),"")</f>
        <v>Udefinert</v>
      </c>
      <c r="N11" s="95"/>
      <c r="O11" s="119"/>
      <c r="P11" s="80"/>
      <c r="Q11" s="127">
        <f t="shared" si="0"/>
        <v>0</v>
      </c>
      <c r="R11" s="127">
        <f t="shared" si="1"/>
        <v>0</v>
      </c>
      <c r="S11" s="127">
        <f t="shared" si="2"/>
        <v>0</v>
      </c>
      <c r="T11" s="127">
        <f t="shared" si="3"/>
        <v>0</v>
      </c>
      <c r="U11" s="127">
        <f t="shared" si="4"/>
        <v>0</v>
      </c>
      <c r="V11" s="127">
        <f t="shared" si="5"/>
        <v>0</v>
      </c>
      <c r="W11" s="102"/>
      <c r="X11" s="127">
        <f t="shared" si="6"/>
        <v>0</v>
      </c>
      <c r="Y11" s="127">
        <f>Tabell1[[#This Row],[Vekt (kg)]]-(Tabell1[[#This Row],[Vekt (kg)]]*Tabell1[[#This Row],[Gjenvinnbarhet]])</f>
        <v>0</v>
      </c>
      <c r="Z11" s="127">
        <f>Tabell1[[#This Row],[Vekt (kg)]]*Tabell1[[#This Row],[Gjenvinnbarhet]]</f>
        <v>0</v>
      </c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</row>
    <row r="12" spans="1:228" s="5" customFormat="1" ht="12.95" customHeight="1">
      <c r="A12" s="1"/>
      <c r="B12" s="251" t="s">
        <v>141</v>
      </c>
      <c r="C12" s="85" t="s">
        <v>142</v>
      </c>
      <c r="D12" s="91"/>
      <c r="E12" s="85" t="s">
        <v>143</v>
      </c>
      <c r="F12" s="250"/>
      <c r="G12" s="80"/>
      <c r="H12" s="93" t="s">
        <v>144</v>
      </c>
      <c r="I12" s="94"/>
      <c r="J12" s="80"/>
      <c r="K12" s="95" t="s">
        <v>145</v>
      </c>
      <c r="L12" s="252">
        <f>IFERROR(_xlfn.XLOOKUP(Tabell1[[#This Row],[Produktkategori]], Tabell4[Velg kategori], Tabell4[Faktor]),"")</f>
        <v>0</v>
      </c>
      <c r="M12" s="253" t="str">
        <f>IFERROR(_xlfn.XLOOKUP(Tabell1[[#This Row],[Produktkategori]], Tabell4[Velg kategori], Tabell4[Avfallskategori]),"")</f>
        <v>Udefinert</v>
      </c>
      <c r="N12" s="95"/>
      <c r="O12" s="119"/>
      <c r="P12" s="80"/>
      <c r="Q12" s="127">
        <f t="shared" si="0"/>
        <v>0</v>
      </c>
      <c r="R12" s="127">
        <f t="shared" si="1"/>
        <v>0</v>
      </c>
      <c r="S12" s="127">
        <f t="shared" si="2"/>
        <v>0</v>
      </c>
      <c r="T12" s="127">
        <f t="shared" si="3"/>
        <v>0</v>
      </c>
      <c r="U12" s="127">
        <f t="shared" si="4"/>
        <v>0</v>
      </c>
      <c r="V12" s="127">
        <f t="shared" si="5"/>
        <v>0</v>
      </c>
      <c r="W12" s="102"/>
      <c r="X12" s="127">
        <f t="shared" si="6"/>
        <v>0</v>
      </c>
      <c r="Y12" s="127">
        <f>Tabell1[[#This Row],[Vekt (kg)]]-(Tabell1[[#This Row],[Vekt (kg)]]*Tabell1[[#This Row],[Gjenvinnbarhet]])</f>
        <v>0</v>
      </c>
      <c r="Z12" s="127">
        <f>Tabell1[[#This Row],[Vekt (kg)]]*Tabell1[[#This Row],[Gjenvinnbarhet]]</f>
        <v>0</v>
      </c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</row>
    <row r="13" spans="1:228" s="5" customFormat="1" ht="12.95" customHeight="1">
      <c r="A13" s="1"/>
      <c r="B13" s="251" t="s">
        <v>141</v>
      </c>
      <c r="C13" s="85" t="s">
        <v>142</v>
      </c>
      <c r="D13" s="91"/>
      <c r="E13" s="85" t="s">
        <v>143</v>
      </c>
      <c r="F13" s="250"/>
      <c r="G13" s="80"/>
      <c r="H13" s="93" t="s">
        <v>144</v>
      </c>
      <c r="I13" s="94"/>
      <c r="J13" s="80"/>
      <c r="K13" s="95" t="s">
        <v>145</v>
      </c>
      <c r="L13" s="252">
        <f>IFERROR(_xlfn.XLOOKUP(Tabell1[[#This Row],[Produktkategori]], Tabell4[Velg kategori], Tabell4[Faktor]),"")</f>
        <v>0</v>
      </c>
      <c r="M13" s="253" t="str">
        <f>IFERROR(_xlfn.XLOOKUP(Tabell1[[#This Row],[Produktkategori]], Tabell4[Velg kategori], Tabell4[Avfallskategori]),"")</f>
        <v>Udefinert</v>
      </c>
      <c r="N13" s="95"/>
      <c r="O13" s="119"/>
      <c r="P13" s="80"/>
      <c r="Q13" s="127">
        <f t="shared" si="0"/>
        <v>0</v>
      </c>
      <c r="R13" s="127">
        <f t="shared" si="1"/>
        <v>0</v>
      </c>
      <c r="S13" s="127">
        <f t="shared" si="2"/>
        <v>0</v>
      </c>
      <c r="T13" s="127">
        <f t="shared" si="3"/>
        <v>0</v>
      </c>
      <c r="U13" s="127">
        <f t="shared" si="4"/>
        <v>0</v>
      </c>
      <c r="V13" s="127">
        <f t="shared" si="5"/>
        <v>0</v>
      </c>
      <c r="W13" s="102"/>
      <c r="X13" s="127">
        <f t="shared" si="6"/>
        <v>0</v>
      </c>
      <c r="Y13" s="127">
        <f>Tabell1[[#This Row],[Vekt (kg)]]-(Tabell1[[#This Row],[Vekt (kg)]]*Tabell1[[#This Row],[Gjenvinnbarhet]])</f>
        <v>0</v>
      </c>
      <c r="Z13" s="127">
        <f>Tabell1[[#This Row],[Vekt (kg)]]*Tabell1[[#This Row],[Gjenvinnbarhet]]</f>
        <v>0</v>
      </c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</row>
    <row r="14" spans="1:228" s="5" customFormat="1" ht="12.95" customHeight="1">
      <c r="A14" s="1"/>
      <c r="B14" s="251" t="s">
        <v>141</v>
      </c>
      <c r="C14" s="85" t="s">
        <v>142</v>
      </c>
      <c r="D14" s="91"/>
      <c r="E14" s="85" t="s">
        <v>143</v>
      </c>
      <c r="F14" s="250"/>
      <c r="G14" s="80"/>
      <c r="H14" s="93" t="s">
        <v>144</v>
      </c>
      <c r="I14" s="94"/>
      <c r="J14" s="80"/>
      <c r="K14" s="95" t="s">
        <v>145</v>
      </c>
      <c r="L14" s="252">
        <f>IFERROR(_xlfn.XLOOKUP(Tabell1[[#This Row],[Produktkategori]], Tabell4[Velg kategori], Tabell4[Faktor]),"")</f>
        <v>0</v>
      </c>
      <c r="M14" s="253" t="str">
        <f>IFERROR(_xlfn.XLOOKUP(Tabell1[[#This Row],[Produktkategori]], Tabell4[Velg kategori], Tabell4[Avfallskategori]),"")</f>
        <v>Udefinert</v>
      </c>
      <c r="N14" s="95"/>
      <c r="O14" s="119"/>
      <c r="P14" s="80"/>
      <c r="Q14" s="127">
        <f t="shared" si="0"/>
        <v>0</v>
      </c>
      <c r="R14" s="127">
        <f t="shared" si="1"/>
        <v>0</v>
      </c>
      <c r="S14" s="127">
        <f t="shared" si="2"/>
        <v>0</v>
      </c>
      <c r="T14" s="127">
        <f t="shared" si="3"/>
        <v>0</v>
      </c>
      <c r="U14" s="127">
        <f t="shared" si="4"/>
        <v>0</v>
      </c>
      <c r="V14" s="127">
        <f t="shared" si="5"/>
        <v>0</v>
      </c>
      <c r="W14" s="102"/>
      <c r="X14" s="127">
        <f t="shared" si="6"/>
        <v>0</v>
      </c>
      <c r="Y14" s="127">
        <f>Tabell1[[#This Row],[Vekt (kg)]]-(Tabell1[[#This Row],[Vekt (kg)]]*Tabell1[[#This Row],[Gjenvinnbarhet]])</f>
        <v>0</v>
      </c>
      <c r="Z14" s="127">
        <f>Tabell1[[#This Row],[Vekt (kg)]]*Tabell1[[#This Row],[Gjenvinnbarhet]]</f>
        <v>0</v>
      </c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</row>
    <row r="15" spans="1:228" s="5" customFormat="1" ht="12.95" customHeight="1">
      <c r="A15" s="1"/>
      <c r="B15" s="251" t="s">
        <v>141</v>
      </c>
      <c r="C15" s="85" t="s">
        <v>142</v>
      </c>
      <c r="D15" s="91"/>
      <c r="E15" s="85" t="s">
        <v>143</v>
      </c>
      <c r="F15" s="250"/>
      <c r="G15" s="80"/>
      <c r="H15" s="93" t="s">
        <v>144</v>
      </c>
      <c r="I15" s="94"/>
      <c r="J15" s="80"/>
      <c r="K15" s="95" t="s">
        <v>145</v>
      </c>
      <c r="L15" s="252">
        <f>IFERROR(_xlfn.XLOOKUP(Tabell1[[#This Row],[Produktkategori]], Tabell4[Velg kategori], Tabell4[Faktor]),"")</f>
        <v>0</v>
      </c>
      <c r="M15" s="253" t="str">
        <f>IFERROR(_xlfn.XLOOKUP(Tabell1[[#This Row],[Produktkategori]], Tabell4[Velg kategori], Tabell4[Avfallskategori]),"")</f>
        <v>Udefinert</v>
      </c>
      <c r="N15" s="95"/>
      <c r="O15" s="119"/>
      <c r="P15" s="80"/>
      <c r="Q15" s="127">
        <f t="shared" si="0"/>
        <v>0</v>
      </c>
      <c r="R15" s="127">
        <f t="shared" si="1"/>
        <v>0</v>
      </c>
      <c r="S15" s="127">
        <f t="shared" si="2"/>
        <v>0</v>
      </c>
      <c r="T15" s="127">
        <f t="shared" si="3"/>
        <v>0</v>
      </c>
      <c r="U15" s="127">
        <f t="shared" si="4"/>
        <v>0</v>
      </c>
      <c r="V15" s="127">
        <f t="shared" si="5"/>
        <v>0</v>
      </c>
      <c r="W15" s="102"/>
      <c r="X15" s="127">
        <f t="shared" si="6"/>
        <v>0</v>
      </c>
      <c r="Y15" s="127">
        <f>Tabell1[[#This Row],[Vekt (kg)]]-(Tabell1[[#This Row],[Vekt (kg)]]*Tabell1[[#This Row],[Gjenvinnbarhet]])</f>
        <v>0</v>
      </c>
      <c r="Z15" s="127">
        <f>Tabell1[[#This Row],[Vekt (kg)]]*Tabell1[[#This Row],[Gjenvinnbarhet]]</f>
        <v>0</v>
      </c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</row>
    <row r="16" spans="1:228" s="5" customFormat="1" ht="12.95" customHeight="1">
      <c r="A16" s="1"/>
      <c r="B16" s="251" t="s">
        <v>141</v>
      </c>
      <c r="C16" s="85" t="s">
        <v>142</v>
      </c>
      <c r="D16" s="91"/>
      <c r="E16" s="85" t="s">
        <v>143</v>
      </c>
      <c r="F16" s="250"/>
      <c r="G16" s="80"/>
      <c r="H16" s="93" t="s">
        <v>144</v>
      </c>
      <c r="I16" s="94"/>
      <c r="J16" s="80"/>
      <c r="K16" s="95" t="s">
        <v>145</v>
      </c>
      <c r="L16" s="252">
        <f>IFERROR(_xlfn.XLOOKUP(Tabell1[[#This Row],[Produktkategori]], Tabell4[Velg kategori], Tabell4[Faktor]),"")</f>
        <v>0</v>
      </c>
      <c r="M16" s="253" t="str">
        <f>IFERROR(_xlfn.XLOOKUP(Tabell1[[#This Row],[Produktkategori]], Tabell4[Velg kategori], Tabell4[Avfallskategori]),"")</f>
        <v>Udefinert</v>
      </c>
      <c r="N16" s="95"/>
      <c r="O16" s="254"/>
      <c r="P16" s="80"/>
      <c r="Q16" s="127">
        <f t="shared" si="0"/>
        <v>0</v>
      </c>
      <c r="R16" s="127">
        <f t="shared" si="1"/>
        <v>0</v>
      </c>
      <c r="S16" s="127">
        <f t="shared" si="2"/>
        <v>0</v>
      </c>
      <c r="T16" s="127">
        <f t="shared" si="3"/>
        <v>0</v>
      </c>
      <c r="U16" s="127">
        <f t="shared" si="4"/>
        <v>0</v>
      </c>
      <c r="V16" s="127">
        <f t="shared" si="5"/>
        <v>0</v>
      </c>
      <c r="W16" s="102"/>
      <c r="X16" s="127">
        <f t="shared" si="6"/>
        <v>0</v>
      </c>
      <c r="Y16" s="127">
        <f>Tabell1[[#This Row],[Vekt (kg)]]-(Tabell1[[#This Row],[Vekt (kg)]]*Tabell1[[#This Row],[Gjenvinnbarhet]])</f>
        <v>0</v>
      </c>
      <c r="Z16" s="127">
        <f>Tabell1[[#This Row],[Vekt (kg)]]*Tabell1[[#This Row],[Gjenvinnbarhet]]</f>
        <v>0</v>
      </c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</row>
    <row r="17" spans="1:228" s="5" customFormat="1" ht="12.95" customHeight="1">
      <c r="A17" s="1"/>
      <c r="B17" s="251" t="s">
        <v>141</v>
      </c>
      <c r="C17" s="85" t="s">
        <v>142</v>
      </c>
      <c r="D17" s="91"/>
      <c r="E17" s="85" t="s">
        <v>143</v>
      </c>
      <c r="F17" s="250"/>
      <c r="G17" s="80"/>
      <c r="H17" s="93" t="s">
        <v>144</v>
      </c>
      <c r="I17" s="94"/>
      <c r="J17" s="80"/>
      <c r="K17" s="95" t="s">
        <v>145</v>
      </c>
      <c r="L17" s="252">
        <f>IFERROR(_xlfn.XLOOKUP(Tabell1[[#This Row],[Produktkategori]], Tabell4[Velg kategori], Tabell4[Faktor]),"")</f>
        <v>0</v>
      </c>
      <c r="M17" s="253" t="str">
        <f>IFERROR(_xlfn.XLOOKUP(Tabell1[[#This Row],[Produktkategori]], Tabell4[Velg kategori], Tabell4[Avfallskategori]),"")</f>
        <v>Udefinert</v>
      </c>
      <c r="N17" s="95"/>
      <c r="O17" s="119"/>
      <c r="P17" s="80"/>
      <c r="Q17" s="127">
        <f t="shared" si="0"/>
        <v>0</v>
      </c>
      <c r="R17" s="127">
        <f t="shared" si="1"/>
        <v>0</v>
      </c>
      <c r="S17" s="127">
        <f t="shared" si="2"/>
        <v>0</v>
      </c>
      <c r="T17" s="127">
        <f t="shared" si="3"/>
        <v>0</v>
      </c>
      <c r="U17" s="127">
        <f t="shared" si="4"/>
        <v>0</v>
      </c>
      <c r="V17" s="127">
        <f t="shared" si="5"/>
        <v>0</v>
      </c>
      <c r="W17" s="102"/>
      <c r="X17" s="127">
        <f t="shared" si="6"/>
        <v>0</v>
      </c>
      <c r="Y17" s="127">
        <f>Tabell1[[#This Row],[Vekt (kg)]]-(Tabell1[[#This Row],[Vekt (kg)]]*Tabell1[[#This Row],[Gjenvinnbarhet]])</f>
        <v>0</v>
      </c>
      <c r="Z17" s="127">
        <f>Tabell1[[#This Row],[Vekt (kg)]]*Tabell1[[#This Row],[Gjenvinnbarhet]]</f>
        <v>0</v>
      </c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</row>
    <row r="18" spans="1:228" s="5" customFormat="1" ht="12.95" customHeight="1">
      <c r="A18" s="1"/>
      <c r="B18" s="251" t="s">
        <v>141</v>
      </c>
      <c r="C18" s="85" t="s">
        <v>142</v>
      </c>
      <c r="D18" s="91"/>
      <c r="E18" s="85" t="s">
        <v>143</v>
      </c>
      <c r="F18" s="250"/>
      <c r="G18" s="80"/>
      <c r="H18" s="93" t="s">
        <v>144</v>
      </c>
      <c r="I18" s="94"/>
      <c r="J18" s="80"/>
      <c r="K18" s="95" t="s">
        <v>145</v>
      </c>
      <c r="L18" s="252">
        <f>IFERROR(_xlfn.XLOOKUP(Tabell1[[#This Row],[Produktkategori]], Tabell4[Velg kategori], Tabell4[Faktor]),"")</f>
        <v>0</v>
      </c>
      <c r="M18" s="253" t="str">
        <f>IFERROR(_xlfn.XLOOKUP(Tabell1[[#This Row],[Produktkategori]], Tabell4[Velg kategori], Tabell4[Avfallskategori]),"")</f>
        <v>Udefinert</v>
      </c>
      <c r="N18" s="95"/>
      <c r="O18" s="119"/>
      <c r="P18" s="80"/>
      <c r="Q18" s="127">
        <f t="shared" si="0"/>
        <v>0</v>
      </c>
      <c r="R18" s="127">
        <f t="shared" si="1"/>
        <v>0</v>
      </c>
      <c r="S18" s="127">
        <f t="shared" si="2"/>
        <v>0</v>
      </c>
      <c r="T18" s="127">
        <f t="shared" si="3"/>
        <v>0</v>
      </c>
      <c r="U18" s="127">
        <f t="shared" si="4"/>
        <v>0</v>
      </c>
      <c r="V18" s="127">
        <f t="shared" si="5"/>
        <v>0</v>
      </c>
      <c r="W18" s="102"/>
      <c r="X18" s="127">
        <f t="shared" si="6"/>
        <v>0</v>
      </c>
      <c r="Y18" s="127">
        <f>Tabell1[[#This Row],[Vekt (kg)]]-(Tabell1[[#This Row],[Vekt (kg)]]*Tabell1[[#This Row],[Gjenvinnbarhet]])</f>
        <v>0</v>
      </c>
      <c r="Z18" s="127">
        <f>Tabell1[[#This Row],[Vekt (kg)]]*Tabell1[[#This Row],[Gjenvinnbarhet]]</f>
        <v>0</v>
      </c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</row>
    <row r="19" spans="1:228" s="5" customFormat="1" ht="12.95" customHeight="1">
      <c r="A19" s="1"/>
      <c r="B19" s="251" t="s">
        <v>141</v>
      </c>
      <c r="C19" s="85" t="s">
        <v>142</v>
      </c>
      <c r="D19" s="91"/>
      <c r="E19" s="85" t="s">
        <v>143</v>
      </c>
      <c r="F19" s="250"/>
      <c r="G19" s="80"/>
      <c r="H19" s="93" t="s">
        <v>144</v>
      </c>
      <c r="I19" s="94"/>
      <c r="J19" s="80"/>
      <c r="K19" s="95" t="s">
        <v>145</v>
      </c>
      <c r="L19" s="252">
        <f>IFERROR(_xlfn.XLOOKUP(Tabell1[[#This Row],[Produktkategori]], Tabell4[Velg kategori], Tabell4[Faktor]),"")</f>
        <v>0</v>
      </c>
      <c r="M19" s="253" t="str">
        <f>IFERROR(_xlfn.XLOOKUP(Tabell1[[#This Row],[Produktkategori]], Tabell4[Velg kategori], Tabell4[Avfallskategori]),"")</f>
        <v>Udefinert</v>
      </c>
      <c r="N19" s="95"/>
      <c r="O19" s="119"/>
      <c r="P19" s="80"/>
      <c r="Q19" s="127">
        <f t="shared" si="0"/>
        <v>0</v>
      </c>
      <c r="R19" s="127">
        <f t="shared" si="1"/>
        <v>0</v>
      </c>
      <c r="S19" s="127">
        <f t="shared" si="2"/>
        <v>0</v>
      </c>
      <c r="T19" s="127">
        <f t="shared" si="3"/>
        <v>0</v>
      </c>
      <c r="U19" s="127">
        <f t="shared" si="4"/>
        <v>0</v>
      </c>
      <c r="V19" s="127">
        <f t="shared" si="5"/>
        <v>0</v>
      </c>
      <c r="W19" s="102"/>
      <c r="X19" s="127">
        <f t="shared" si="6"/>
        <v>0</v>
      </c>
      <c r="Y19" s="127">
        <f>Tabell1[[#This Row],[Vekt (kg)]]-(Tabell1[[#This Row],[Vekt (kg)]]*Tabell1[[#This Row],[Gjenvinnbarhet]])</f>
        <v>0</v>
      </c>
      <c r="Z19" s="127">
        <f>Tabell1[[#This Row],[Vekt (kg)]]*Tabell1[[#This Row],[Gjenvinnbarhet]]</f>
        <v>0</v>
      </c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</row>
    <row r="20" spans="1:228" s="5" customFormat="1" ht="12.95" customHeight="1">
      <c r="A20" s="1"/>
      <c r="B20" s="251" t="s">
        <v>141</v>
      </c>
      <c r="C20" s="85" t="s">
        <v>142</v>
      </c>
      <c r="D20" s="91"/>
      <c r="E20" s="85" t="s">
        <v>143</v>
      </c>
      <c r="F20" s="250"/>
      <c r="G20" s="80"/>
      <c r="H20" s="93" t="s">
        <v>144</v>
      </c>
      <c r="I20" s="94"/>
      <c r="J20" s="80"/>
      <c r="K20" s="95" t="s">
        <v>145</v>
      </c>
      <c r="L20" s="252">
        <f>IFERROR(_xlfn.XLOOKUP(Tabell1[[#This Row],[Produktkategori]], Tabell4[Velg kategori], Tabell4[Faktor]),"")</f>
        <v>0</v>
      </c>
      <c r="M20" s="253" t="str">
        <f>IFERROR(_xlfn.XLOOKUP(Tabell1[[#This Row],[Produktkategori]], Tabell4[Velg kategori], Tabell4[Avfallskategori]),"")</f>
        <v>Udefinert</v>
      </c>
      <c r="N20" s="95"/>
      <c r="O20" s="119"/>
      <c r="P20" s="80"/>
      <c r="Q20" s="127">
        <f t="shared" si="0"/>
        <v>0</v>
      </c>
      <c r="R20" s="127">
        <f t="shared" si="1"/>
        <v>0</v>
      </c>
      <c r="S20" s="127">
        <f t="shared" si="2"/>
        <v>0</v>
      </c>
      <c r="T20" s="127">
        <f t="shared" si="3"/>
        <v>0</v>
      </c>
      <c r="U20" s="127">
        <f t="shared" si="4"/>
        <v>0</v>
      </c>
      <c r="V20" s="127">
        <f t="shared" si="5"/>
        <v>0</v>
      </c>
      <c r="W20" s="102"/>
      <c r="X20" s="127">
        <f t="shared" si="6"/>
        <v>0</v>
      </c>
      <c r="Y20" s="127">
        <f>Tabell1[[#This Row],[Vekt (kg)]]-(Tabell1[[#This Row],[Vekt (kg)]]*Tabell1[[#This Row],[Gjenvinnbarhet]])</f>
        <v>0</v>
      </c>
      <c r="Z20" s="127">
        <f>Tabell1[[#This Row],[Vekt (kg)]]*Tabell1[[#This Row],[Gjenvinnbarhet]]</f>
        <v>0</v>
      </c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</row>
    <row r="21" spans="1:228" s="5" customFormat="1" ht="12.95" customHeight="1">
      <c r="A21" s="1"/>
      <c r="B21" s="251" t="s">
        <v>141</v>
      </c>
      <c r="C21" s="85" t="s">
        <v>142</v>
      </c>
      <c r="D21" s="91"/>
      <c r="E21" s="85" t="s">
        <v>143</v>
      </c>
      <c r="F21" s="250"/>
      <c r="G21" s="80"/>
      <c r="H21" s="93" t="s">
        <v>144</v>
      </c>
      <c r="I21" s="94"/>
      <c r="J21" s="80"/>
      <c r="K21" s="95" t="s">
        <v>145</v>
      </c>
      <c r="L21" s="252">
        <f>IFERROR(_xlfn.XLOOKUP(Tabell1[[#This Row],[Produktkategori]], Tabell4[Velg kategori], Tabell4[Faktor]),"")</f>
        <v>0</v>
      </c>
      <c r="M21" s="253" t="str">
        <f>IFERROR(_xlfn.XLOOKUP(Tabell1[[#This Row],[Produktkategori]], Tabell4[Velg kategori], Tabell4[Avfallskategori]),"")</f>
        <v>Udefinert</v>
      </c>
      <c r="N21" s="95"/>
      <c r="O21" s="119"/>
      <c r="P21" s="80"/>
      <c r="Q21" s="127">
        <f t="shared" si="0"/>
        <v>0</v>
      </c>
      <c r="R21" s="127">
        <f t="shared" si="1"/>
        <v>0</v>
      </c>
      <c r="S21" s="127">
        <f t="shared" si="2"/>
        <v>0</v>
      </c>
      <c r="T21" s="127">
        <f t="shared" si="3"/>
        <v>0</v>
      </c>
      <c r="U21" s="127">
        <f t="shared" si="4"/>
        <v>0</v>
      </c>
      <c r="V21" s="127">
        <f t="shared" si="5"/>
        <v>0</v>
      </c>
      <c r="W21" s="102"/>
      <c r="X21" s="127">
        <f t="shared" si="6"/>
        <v>0</v>
      </c>
      <c r="Y21" s="127">
        <f>Tabell1[[#This Row],[Vekt (kg)]]-(Tabell1[[#This Row],[Vekt (kg)]]*Tabell1[[#This Row],[Gjenvinnbarhet]])</f>
        <v>0</v>
      </c>
      <c r="Z21" s="127">
        <f>Tabell1[[#This Row],[Vekt (kg)]]*Tabell1[[#This Row],[Gjenvinnbarhet]]</f>
        <v>0</v>
      </c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</row>
    <row r="22" spans="1:228" s="5" customFormat="1" ht="12.95" customHeight="1">
      <c r="A22" s="1"/>
      <c r="B22" s="251" t="s">
        <v>141</v>
      </c>
      <c r="C22" s="85" t="s">
        <v>142</v>
      </c>
      <c r="D22" s="91"/>
      <c r="E22" s="85" t="s">
        <v>143</v>
      </c>
      <c r="F22" s="250"/>
      <c r="G22" s="80"/>
      <c r="H22" s="93" t="s">
        <v>144</v>
      </c>
      <c r="I22" s="94"/>
      <c r="J22" s="80"/>
      <c r="K22" s="95" t="s">
        <v>145</v>
      </c>
      <c r="L22" s="252">
        <f>IFERROR(_xlfn.XLOOKUP(Tabell1[[#This Row],[Produktkategori]], Tabell4[Velg kategori], Tabell4[Faktor]),"")</f>
        <v>0</v>
      </c>
      <c r="M22" s="253" t="str">
        <f>IFERROR(_xlfn.XLOOKUP(Tabell1[[#This Row],[Produktkategori]], Tabell4[Velg kategori], Tabell4[Avfallskategori]),"")</f>
        <v>Udefinert</v>
      </c>
      <c r="N22" s="95"/>
      <c r="O22" s="119"/>
      <c r="P22" s="80"/>
      <c r="Q22" s="127">
        <f t="shared" si="0"/>
        <v>0</v>
      </c>
      <c r="R22" s="127">
        <f t="shared" si="1"/>
        <v>0</v>
      </c>
      <c r="S22" s="127">
        <f t="shared" si="2"/>
        <v>0</v>
      </c>
      <c r="T22" s="127">
        <f t="shared" si="3"/>
        <v>0</v>
      </c>
      <c r="U22" s="127">
        <f t="shared" si="4"/>
        <v>0</v>
      </c>
      <c r="V22" s="127">
        <f t="shared" si="5"/>
        <v>0</v>
      </c>
      <c r="W22" s="102"/>
      <c r="X22" s="127">
        <f t="shared" si="6"/>
        <v>0</v>
      </c>
      <c r="Y22" s="127">
        <f>Tabell1[[#This Row],[Vekt (kg)]]-(Tabell1[[#This Row],[Vekt (kg)]]*Tabell1[[#This Row],[Gjenvinnbarhet]])</f>
        <v>0</v>
      </c>
      <c r="Z22" s="127">
        <f>Tabell1[[#This Row],[Vekt (kg)]]*Tabell1[[#This Row],[Gjenvinnbarhet]]</f>
        <v>0</v>
      </c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</row>
    <row r="23" spans="1:228" s="5" customFormat="1" ht="12.95" customHeight="1">
      <c r="A23" s="1"/>
      <c r="B23" s="251" t="s">
        <v>141</v>
      </c>
      <c r="C23" s="85" t="s">
        <v>142</v>
      </c>
      <c r="D23" s="91"/>
      <c r="E23" s="85" t="s">
        <v>143</v>
      </c>
      <c r="F23" s="250"/>
      <c r="G23" s="80"/>
      <c r="H23" s="93" t="s">
        <v>144</v>
      </c>
      <c r="I23" s="94"/>
      <c r="J23" s="80"/>
      <c r="K23" s="95" t="s">
        <v>145</v>
      </c>
      <c r="L23" s="252">
        <f>IFERROR(_xlfn.XLOOKUP(Tabell1[[#This Row],[Produktkategori]], Tabell4[Velg kategori], Tabell4[Faktor]),"")</f>
        <v>0</v>
      </c>
      <c r="M23" s="253" t="str">
        <f>IFERROR(_xlfn.XLOOKUP(Tabell1[[#This Row],[Produktkategori]], Tabell4[Velg kategori], Tabell4[Avfallskategori]),"")</f>
        <v>Udefinert</v>
      </c>
      <c r="N23" s="95"/>
      <c r="O23" s="119"/>
      <c r="P23" s="80"/>
      <c r="Q23" s="127">
        <f t="shared" si="0"/>
        <v>0</v>
      </c>
      <c r="R23" s="127">
        <f t="shared" si="1"/>
        <v>0</v>
      </c>
      <c r="S23" s="127">
        <f t="shared" si="2"/>
        <v>0</v>
      </c>
      <c r="T23" s="127">
        <f t="shared" si="3"/>
        <v>0</v>
      </c>
      <c r="U23" s="127">
        <f t="shared" si="4"/>
        <v>0</v>
      </c>
      <c r="V23" s="127">
        <f t="shared" si="5"/>
        <v>0</v>
      </c>
      <c r="W23" s="102"/>
      <c r="X23" s="127">
        <f t="shared" si="6"/>
        <v>0</v>
      </c>
      <c r="Y23" s="127">
        <f>Tabell1[[#This Row],[Vekt (kg)]]-(Tabell1[[#This Row],[Vekt (kg)]]*Tabell1[[#This Row],[Gjenvinnbarhet]])</f>
        <v>0</v>
      </c>
      <c r="Z23" s="127">
        <f>Tabell1[[#This Row],[Vekt (kg)]]*Tabell1[[#This Row],[Gjenvinnbarhet]]</f>
        <v>0</v>
      </c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</row>
    <row r="24" spans="1:228" s="5" customFormat="1" ht="12.95" customHeight="1">
      <c r="A24" s="1"/>
      <c r="B24" s="251" t="s">
        <v>141</v>
      </c>
      <c r="C24" s="85" t="s">
        <v>142</v>
      </c>
      <c r="D24" s="91"/>
      <c r="E24" s="85" t="s">
        <v>143</v>
      </c>
      <c r="F24" s="250"/>
      <c r="G24" s="80"/>
      <c r="H24" s="93" t="s">
        <v>144</v>
      </c>
      <c r="I24" s="94"/>
      <c r="J24" s="80"/>
      <c r="K24" s="95" t="s">
        <v>145</v>
      </c>
      <c r="L24" s="252">
        <f>IFERROR(_xlfn.XLOOKUP(Tabell1[[#This Row],[Produktkategori]], Tabell4[Velg kategori], Tabell4[Faktor]),"")</f>
        <v>0</v>
      </c>
      <c r="M24" s="253" t="str">
        <f>IFERROR(_xlfn.XLOOKUP(Tabell1[[#This Row],[Produktkategori]], Tabell4[Velg kategori], Tabell4[Avfallskategori]),"")</f>
        <v>Udefinert</v>
      </c>
      <c r="N24" s="95"/>
      <c r="O24" s="119"/>
      <c r="P24" s="80"/>
      <c r="Q24" s="127">
        <f t="shared" si="0"/>
        <v>0</v>
      </c>
      <c r="R24" s="127">
        <f t="shared" si="1"/>
        <v>0</v>
      </c>
      <c r="S24" s="127">
        <f t="shared" si="2"/>
        <v>0</v>
      </c>
      <c r="T24" s="127">
        <f t="shared" si="3"/>
        <v>0</v>
      </c>
      <c r="U24" s="127">
        <f t="shared" si="4"/>
        <v>0</v>
      </c>
      <c r="V24" s="127">
        <f t="shared" si="5"/>
        <v>0</v>
      </c>
      <c r="W24" s="102"/>
      <c r="X24" s="127">
        <f t="shared" si="6"/>
        <v>0</v>
      </c>
      <c r="Y24" s="127">
        <f>Tabell1[[#This Row],[Vekt (kg)]]-(Tabell1[[#This Row],[Vekt (kg)]]*Tabell1[[#This Row],[Gjenvinnbarhet]])</f>
        <v>0</v>
      </c>
      <c r="Z24" s="127">
        <f>Tabell1[[#This Row],[Vekt (kg)]]*Tabell1[[#This Row],[Gjenvinnbarhet]]</f>
        <v>0</v>
      </c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</row>
    <row r="25" spans="1:228" s="5" customFormat="1" ht="12.95" customHeight="1">
      <c r="A25" s="1"/>
      <c r="B25" s="251" t="s">
        <v>141</v>
      </c>
      <c r="C25" s="85" t="s">
        <v>142</v>
      </c>
      <c r="D25" s="91"/>
      <c r="E25" s="85" t="s">
        <v>143</v>
      </c>
      <c r="F25" s="250"/>
      <c r="G25" s="80"/>
      <c r="H25" s="93" t="s">
        <v>144</v>
      </c>
      <c r="I25" s="94"/>
      <c r="J25" s="80"/>
      <c r="K25" s="95" t="s">
        <v>145</v>
      </c>
      <c r="L25" s="252">
        <f>IFERROR(_xlfn.XLOOKUP(Tabell1[[#This Row],[Produktkategori]], Tabell4[Velg kategori], Tabell4[Faktor]),"")</f>
        <v>0</v>
      </c>
      <c r="M25" s="253" t="str">
        <f>IFERROR(_xlfn.XLOOKUP(Tabell1[[#This Row],[Produktkategori]], Tabell4[Velg kategori], Tabell4[Avfallskategori]),"")</f>
        <v>Udefinert</v>
      </c>
      <c r="N25" s="95"/>
      <c r="O25" s="119"/>
      <c r="P25" s="80"/>
      <c r="Q25" s="127">
        <f t="shared" si="0"/>
        <v>0</v>
      </c>
      <c r="R25" s="127">
        <f t="shared" si="1"/>
        <v>0</v>
      </c>
      <c r="S25" s="127">
        <f t="shared" si="2"/>
        <v>0</v>
      </c>
      <c r="T25" s="127">
        <f t="shared" si="3"/>
        <v>0</v>
      </c>
      <c r="U25" s="127">
        <f t="shared" si="4"/>
        <v>0</v>
      </c>
      <c r="V25" s="127">
        <f t="shared" si="5"/>
        <v>0</v>
      </c>
      <c r="W25" s="102"/>
      <c r="X25" s="127">
        <f t="shared" si="6"/>
        <v>0</v>
      </c>
      <c r="Y25" s="127">
        <f>Tabell1[[#This Row],[Vekt (kg)]]-(Tabell1[[#This Row],[Vekt (kg)]]*Tabell1[[#This Row],[Gjenvinnbarhet]])</f>
        <v>0</v>
      </c>
      <c r="Z25" s="127">
        <f>Tabell1[[#This Row],[Vekt (kg)]]*Tabell1[[#This Row],[Gjenvinnbarhet]]</f>
        <v>0</v>
      </c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</row>
    <row r="26" spans="1:228" s="5" customFormat="1" ht="12.95" customHeight="1">
      <c r="A26" s="1"/>
      <c r="B26" s="251" t="s">
        <v>141</v>
      </c>
      <c r="C26" s="85" t="s">
        <v>142</v>
      </c>
      <c r="D26" s="91"/>
      <c r="E26" s="85" t="s">
        <v>143</v>
      </c>
      <c r="F26" s="250"/>
      <c r="G26" s="80"/>
      <c r="H26" s="93" t="s">
        <v>144</v>
      </c>
      <c r="I26" s="94"/>
      <c r="J26" s="80"/>
      <c r="K26" s="95" t="s">
        <v>145</v>
      </c>
      <c r="L26" s="252">
        <f>IFERROR(_xlfn.XLOOKUP(Tabell1[[#This Row],[Produktkategori]], Tabell4[Velg kategori], Tabell4[Faktor]),"")</f>
        <v>0</v>
      </c>
      <c r="M26" s="253" t="str">
        <f>IFERROR(_xlfn.XLOOKUP(Tabell1[[#This Row],[Produktkategori]], Tabell4[Velg kategori], Tabell4[Avfallskategori]),"")</f>
        <v>Udefinert</v>
      </c>
      <c r="N26" s="95"/>
      <c r="O26" s="119"/>
      <c r="P26" s="80"/>
      <c r="Q26" s="127">
        <f t="shared" si="0"/>
        <v>0</v>
      </c>
      <c r="R26" s="127">
        <f t="shared" si="1"/>
        <v>0</v>
      </c>
      <c r="S26" s="127">
        <f t="shared" si="2"/>
        <v>0</v>
      </c>
      <c r="T26" s="127">
        <f t="shared" si="3"/>
        <v>0</v>
      </c>
      <c r="U26" s="127">
        <f t="shared" si="4"/>
        <v>0</v>
      </c>
      <c r="V26" s="127">
        <f t="shared" si="5"/>
        <v>0</v>
      </c>
      <c r="W26" s="102"/>
      <c r="X26" s="127">
        <f t="shared" si="6"/>
        <v>0</v>
      </c>
      <c r="Y26" s="127">
        <f>Tabell1[[#This Row],[Vekt (kg)]]-(Tabell1[[#This Row],[Vekt (kg)]]*Tabell1[[#This Row],[Gjenvinnbarhet]])</f>
        <v>0</v>
      </c>
      <c r="Z26" s="127">
        <f>Tabell1[[#This Row],[Vekt (kg)]]*Tabell1[[#This Row],[Gjenvinnbarhet]]</f>
        <v>0</v>
      </c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</row>
    <row r="27" spans="1:228" s="5" customFormat="1" ht="12.95" customHeight="1">
      <c r="A27" s="1"/>
      <c r="B27" s="251" t="s">
        <v>141</v>
      </c>
      <c r="C27" s="85" t="s">
        <v>142</v>
      </c>
      <c r="D27" s="91"/>
      <c r="E27" s="85" t="s">
        <v>143</v>
      </c>
      <c r="F27" s="250"/>
      <c r="G27" s="80"/>
      <c r="H27" s="93" t="s">
        <v>144</v>
      </c>
      <c r="I27" s="94"/>
      <c r="J27" s="80"/>
      <c r="K27" s="95" t="s">
        <v>145</v>
      </c>
      <c r="L27" s="252">
        <f>IFERROR(_xlfn.XLOOKUP(Tabell1[[#This Row],[Produktkategori]], Tabell4[Velg kategori], Tabell4[Faktor]),"")</f>
        <v>0</v>
      </c>
      <c r="M27" s="253" t="str">
        <f>IFERROR(_xlfn.XLOOKUP(Tabell1[[#This Row],[Produktkategori]], Tabell4[Velg kategori], Tabell4[Avfallskategori]),"")</f>
        <v>Udefinert</v>
      </c>
      <c r="N27" s="95"/>
      <c r="O27" s="119"/>
      <c r="P27" s="80"/>
      <c r="Q27" s="127">
        <f t="shared" si="0"/>
        <v>0</v>
      </c>
      <c r="R27" s="127">
        <f t="shared" si="1"/>
        <v>0</v>
      </c>
      <c r="S27" s="127">
        <f t="shared" si="2"/>
        <v>0</v>
      </c>
      <c r="T27" s="127">
        <f t="shared" si="3"/>
        <v>0</v>
      </c>
      <c r="U27" s="127">
        <f t="shared" si="4"/>
        <v>0</v>
      </c>
      <c r="V27" s="127">
        <f t="shared" si="5"/>
        <v>0</v>
      </c>
      <c r="W27" s="102"/>
      <c r="X27" s="127">
        <f t="shared" si="6"/>
        <v>0</v>
      </c>
      <c r="Y27" s="127">
        <f>Tabell1[[#This Row],[Vekt (kg)]]-(Tabell1[[#This Row],[Vekt (kg)]]*Tabell1[[#This Row],[Gjenvinnbarhet]])</f>
        <v>0</v>
      </c>
      <c r="Z27" s="127">
        <f>Tabell1[[#This Row],[Vekt (kg)]]*Tabell1[[#This Row],[Gjenvinnbarhet]]</f>
        <v>0</v>
      </c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</row>
    <row r="28" spans="1:228" s="5" customFormat="1" ht="12.95" customHeight="1">
      <c r="A28" s="1"/>
      <c r="B28" s="251" t="s">
        <v>141</v>
      </c>
      <c r="C28" s="85" t="s">
        <v>142</v>
      </c>
      <c r="D28" s="91"/>
      <c r="E28" s="85" t="s">
        <v>143</v>
      </c>
      <c r="F28" s="250"/>
      <c r="G28" s="80"/>
      <c r="H28" s="93" t="s">
        <v>144</v>
      </c>
      <c r="I28" s="94"/>
      <c r="J28" s="80"/>
      <c r="K28" s="95" t="s">
        <v>145</v>
      </c>
      <c r="L28" s="252">
        <f>IFERROR(_xlfn.XLOOKUP(Tabell1[[#This Row],[Produktkategori]], Tabell4[Velg kategori], Tabell4[Faktor]),"")</f>
        <v>0</v>
      </c>
      <c r="M28" s="253" t="str">
        <f>IFERROR(_xlfn.XLOOKUP(Tabell1[[#This Row],[Produktkategori]], Tabell4[Velg kategori], Tabell4[Avfallskategori]),"")</f>
        <v>Udefinert</v>
      </c>
      <c r="N28" s="95"/>
      <c r="O28" s="119"/>
      <c r="P28" s="80"/>
      <c r="Q28" s="127">
        <f t="shared" si="0"/>
        <v>0</v>
      </c>
      <c r="R28" s="127">
        <f t="shared" si="1"/>
        <v>0</v>
      </c>
      <c r="S28" s="127">
        <f t="shared" si="2"/>
        <v>0</v>
      </c>
      <c r="T28" s="127">
        <f t="shared" si="3"/>
        <v>0</v>
      </c>
      <c r="U28" s="127">
        <f t="shared" si="4"/>
        <v>0</v>
      </c>
      <c r="V28" s="127">
        <f t="shared" si="5"/>
        <v>0</v>
      </c>
      <c r="W28" s="102"/>
      <c r="X28" s="127">
        <f t="shared" si="6"/>
        <v>0</v>
      </c>
      <c r="Y28" s="127">
        <f>Tabell1[[#This Row],[Vekt (kg)]]-(Tabell1[[#This Row],[Vekt (kg)]]*Tabell1[[#This Row],[Gjenvinnbarhet]])</f>
        <v>0</v>
      </c>
      <c r="Z28" s="127">
        <f>Tabell1[[#This Row],[Vekt (kg)]]*Tabell1[[#This Row],[Gjenvinnbarhet]]</f>
        <v>0</v>
      </c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</row>
    <row r="29" spans="1:228" s="5" customFormat="1" ht="12.95" customHeight="1">
      <c r="A29" s="1"/>
      <c r="B29" s="251" t="s">
        <v>141</v>
      </c>
      <c r="C29" s="85" t="s">
        <v>142</v>
      </c>
      <c r="D29" s="91"/>
      <c r="E29" s="85" t="s">
        <v>143</v>
      </c>
      <c r="F29" s="250"/>
      <c r="G29" s="80"/>
      <c r="H29" s="93" t="s">
        <v>144</v>
      </c>
      <c r="I29" s="94"/>
      <c r="J29" s="80"/>
      <c r="K29" s="95" t="s">
        <v>145</v>
      </c>
      <c r="L29" s="252">
        <f>IFERROR(_xlfn.XLOOKUP(Tabell1[[#This Row],[Produktkategori]], Tabell4[Velg kategori], Tabell4[Faktor]),"")</f>
        <v>0</v>
      </c>
      <c r="M29" s="253" t="str">
        <f>IFERROR(_xlfn.XLOOKUP(Tabell1[[#This Row],[Produktkategori]], Tabell4[Velg kategori], Tabell4[Avfallskategori]),"")</f>
        <v>Udefinert</v>
      </c>
      <c r="N29" s="95"/>
      <c r="O29" s="119"/>
      <c r="P29" s="80"/>
      <c r="Q29" s="127">
        <f t="shared" si="0"/>
        <v>0</v>
      </c>
      <c r="R29" s="127">
        <f t="shared" si="1"/>
        <v>0</v>
      </c>
      <c r="S29" s="127">
        <f t="shared" si="2"/>
        <v>0</v>
      </c>
      <c r="T29" s="127">
        <f t="shared" si="3"/>
        <v>0</v>
      </c>
      <c r="U29" s="127">
        <f t="shared" si="4"/>
        <v>0</v>
      </c>
      <c r="V29" s="127">
        <f t="shared" si="5"/>
        <v>0</v>
      </c>
      <c r="W29" s="102"/>
      <c r="X29" s="127">
        <f t="shared" si="6"/>
        <v>0</v>
      </c>
      <c r="Y29" s="127">
        <f>Tabell1[[#This Row],[Vekt (kg)]]-(Tabell1[[#This Row],[Vekt (kg)]]*Tabell1[[#This Row],[Gjenvinnbarhet]])</f>
        <v>0</v>
      </c>
      <c r="Z29" s="127">
        <f>Tabell1[[#This Row],[Vekt (kg)]]*Tabell1[[#This Row],[Gjenvinnbarhet]]</f>
        <v>0</v>
      </c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</row>
    <row r="30" spans="1:228" s="5" customFormat="1" ht="12.95" customHeight="1">
      <c r="A30" s="1"/>
      <c r="B30" s="251" t="s">
        <v>141</v>
      </c>
      <c r="C30" s="85" t="s">
        <v>142</v>
      </c>
      <c r="D30" s="91"/>
      <c r="E30" s="85" t="s">
        <v>143</v>
      </c>
      <c r="F30" s="250"/>
      <c r="G30" s="80"/>
      <c r="H30" s="93" t="s">
        <v>144</v>
      </c>
      <c r="I30" s="94"/>
      <c r="J30" s="80"/>
      <c r="K30" s="95" t="s">
        <v>145</v>
      </c>
      <c r="L30" s="252">
        <f>IFERROR(_xlfn.XLOOKUP(Tabell1[[#This Row],[Produktkategori]], Tabell4[Velg kategori], Tabell4[Faktor]),"")</f>
        <v>0</v>
      </c>
      <c r="M30" s="253" t="str">
        <f>IFERROR(_xlfn.XLOOKUP(Tabell1[[#This Row],[Produktkategori]], Tabell4[Velg kategori], Tabell4[Avfallskategori]),"")</f>
        <v>Udefinert</v>
      </c>
      <c r="N30" s="95"/>
      <c r="O30" s="119"/>
      <c r="P30" s="80"/>
      <c r="Q30" s="127">
        <f t="shared" si="0"/>
        <v>0</v>
      </c>
      <c r="R30" s="127">
        <f t="shared" si="1"/>
        <v>0</v>
      </c>
      <c r="S30" s="127">
        <f t="shared" si="2"/>
        <v>0</v>
      </c>
      <c r="T30" s="127">
        <f t="shared" si="3"/>
        <v>0</v>
      </c>
      <c r="U30" s="127">
        <f t="shared" si="4"/>
        <v>0</v>
      </c>
      <c r="V30" s="127">
        <f t="shared" si="5"/>
        <v>0</v>
      </c>
      <c r="W30" s="102"/>
      <c r="X30" s="127">
        <f t="shared" si="6"/>
        <v>0</v>
      </c>
      <c r="Y30" s="127">
        <f>Tabell1[[#This Row],[Vekt (kg)]]-(Tabell1[[#This Row],[Vekt (kg)]]*Tabell1[[#This Row],[Gjenvinnbarhet]])</f>
        <v>0</v>
      </c>
      <c r="Z30" s="127">
        <f>Tabell1[[#This Row],[Vekt (kg)]]*Tabell1[[#This Row],[Gjenvinnbarhet]]</f>
        <v>0</v>
      </c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</row>
    <row r="31" spans="1:228" s="5" customFormat="1" ht="12.95" customHeight="1">
      <c r="A31" s="1"/>
      <c r="B31" s="251" t="s">
        <v>141</v>
      </c>
      <c r="C31" s="85" t="s">
        <v>142</v>
      </c>
      <c r="D31" s="91"/>
      <c r="E31" s="85" t="s">
        <v>143</v>
      </c>
      <c r="F31" s="250"/>
      <c r="G31" s="80"/>
      <c r="H31" s="93" t="s">
        <v>144</v>
      </c>
      <c r="I31" s="94"/>
      <c r="J31" s="80"/>
      <c r="K31" s="95" t="s">
        <v>145</v>
      </c>
      <c r="L31" s="252">
        <f>IFERROR(_xlfn.XLOOKUP(Tabell1[[#This Row],[Produktkategori]], Tabell4[Velg kategori], Tabell4[Faktor]),"")</f>
        <v>0</v>
      </c>
      <c r="M31" s="253" t="str">
        <f>IFERROR(_xlfn.XLOOKUP(Tabell1[[#This Row],[Produktkategori]], Tabell4[Velg kategori], Tabell4[Avfallskategori]),"")</f>
        <v>Udefinert</v>
      </c>
      <c r="N31" s="95"/>
      <c r="O31" s="119"/>
      <c r="P31" s="80"/>
      <c r="Q31" s="127">
        <f t="shared" si="0"/>
        <v>0</v>
      </c>
      <c r="R31" s="127">
        <f t="shared" si="1"/>
        <v>0</v>
      </c>
      <c r="S31" s="127">
        <f t="shared" si="2"/>
        <v>0</v>
      </c>
      <c r="T31" s="127">
        <f t="shared" si="3"/>
        <v>0</v>
      </c>
      <c r="U31" s="127">
        <f t="shared" si="4"/>
        <v>0</v>
      </c>
      <c r="V31" s="127">
        <f t="shared" si="5"/>
        <v>0</v>
      </c>
      <c r="W31" s="102"/>
      <c r="X31" s="127">
        <f t="shared" si="6"/>
        <v>0</v>
      </c>
      <c r="Y31" s="127">
        <f>Tabell1[[#This Row],[Vekt (kg)]]-(Tabell1[[#This Row],[Vekt (kg)]]*Tabell1[[#This Row],[Gjenvinnbarhet]])</f>
        <v>0</v>
      </c>
      <c r="Z31" s="127">
        <f>Tabell1[[#This Row],[Vekt (kg)]]*Tabell1[[#This Row],[Gjenvinnbarhet]]</f>
        <v>0</v>
      </c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</row>
    <row r="32" spans="1:228" s="5" customFormat="1" ht="15" customHeight="1">
      <c r="A32" s="1"/>
      <c r="B32" s="251" t="s">
        <v>141</v>
      </c>
      <c r="C32" s="85" t="s">
        <v>142</v>
      </c>
      <c r="D32" s="91"/>
      <c r="E32" s="85" t="s">
        <v>143</v>
      </c>
      <c r="F32" s="250"/>
      <c r="G32" s="80"/>
      <c r="H32" s="93" t="s">
        <v>144</v>
      </c>
      <c r="I32" s="94"/>
      <c r="J32" s="80"/>
      <c r="K32" s="95" t="s">
        <v>145</v>
      </c>
      <c r="L32" s="252">
        <f>IFERROR(_xlfn.XLOOKUP(Tabell1[[#This Row],[Produktkategori]], Tabell4[Velg kategori], Tabell4[Faktor]),"")</f>
        <v>0</v>
      </c>
      <c r="M32" s="253" t="str">
        <f>IFERROR(_xlfn.XLOOKUP(Tabell1[[#This Row],[Produktkategori]], Tabell4[Velg kategori], Tabell4[Avfallskategori]),"")</f>
        <v>Udefinert</v>
      </c>
      <c r="N32" s="95"/>
      <c r="O32" s="119"/>
      <c r="P32" s="80"/>
      <c r="Q32" s="127">
        <f t="shared" si="0"/>
        <v>0</v>
      </c>
      <c r="R32" s="127">
        <f t="shared" si="1"/>
        <v>0</v>
      </c>
      <c r="S32" s="127">
        <f t="shared" si="2"/>
        <v>0</v>
      </c>
      <c r="T32" s="127">
        <f t="shared" si="3"/>
        <v>0</v>
      </c>
      <c r="U32" s="127">
        <f t="shared" si="4"/>
        <v>0</v>
      </c>
      <c r="V32" s="127">
        <f t="shared" si="5"/>
        <v>0</v>
      </c>
      <c r="W32" s="102"/>
      <c r="X32" s="127">
        <f t="shared" si="6"/>
        <v>0</v>
      </c>
      <c r="Y32" s="127">
        <f>Tabell1[[#This Row],[Vekt (kg)]]-(Tabell1[[#This Row],[Vekt (kg)]]*Tabell1[[#This Row],[Gjenvinnbarhet]])</f>
        <v>0</v>
      </c>
      <c r="Z32" s="127">
        <f>Tabell1[[#This Row],[Vekt (kg)]]*Tabell1[[#This Row],[Gjenvinnbarhet]]</f>
        <v>0</v>
      </c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</row>
    <row r="33" spans="1:228" s="5" customFormat="1" ht="15" customHeight="1">
      <c r="A33" s="1"/>
      <c r="B33" s="251" t="s">
        <v>141</v>
      </c>
      <c r="C33" s="85" t="s">
        <v>142</v>
      </c>
      <c r="D33" s="91"/>
      <c r="E33" s="85" t="s">
        <v>143</v>
      </c>
      <c r="F33" s="250"/>
      <c r="G33" s="80"/>
      <c r="H33" s="93" t="s">
        <v>144</v>
      </c>
      <c r="I33" s="94"/>
      <c r="J33" s="80"/>
      <c r="K33" s="95" t="s">
        <v>145</v>
      </c>
      <c r="L33" s="252">
        <f>IFERROR(_xlfn.XLOOKUP(Tabell1[[#This Row],[Produktkategori]], Tabell4[Velg kategori], Tabell4[Faktor]),"")</f>
        <v>0</v>
      </c>
      <c r="M33" s="253" t="str">
        <f>IFERROR(_xlfn.XLOOKUP(Tabell1[[#This Row],[Produktkategori]], Tabell4[Velg kategori], Tabell4[Avfallskategori]),"")</f>
        <v>Udefinert</v>
      </c>
      <c r="N33" s="95"/>
      <c r="O33" s="119"/>
      <c r="P33" s="80"/>
      <c r="Q33" s="127">
        <f t="shared" si="0"/>
        <v>0</v>
      </c>
      <c r="R33" s="127">
        <f t="shared" si="1"/>
        <v>0</v>
      </c>
      <c r="S33" s="127">
        <f t="shared" si="2"/>
        <v>0</v>
      </c>
      <c r="T33" s="127">
        <f t="shared" si="3"/>
        <v>0</v>
      </c>
      <c r="U33" s="127">
        <f t="shared" si="4"/>
        <v>0</v>
      </c>
      <c r="V33" s="127">
        <f t="shared" si="5"/>
        <v>0</v>
      </c>
      <c r="W33" s="102"/>
      <c r="X33" s="127">
        <f t="shared" si="6"/>
        <v>0</v>
      </c>
      <c r="Y33" s="127">
        <f>Tabell1[[#This Row],[Vekt (kg)]]-(Tabell1[[#This Row],[Vekt (kg)]]*Tabell1[[#This Row],[Gjenvinnbarhet]])</f>
        <v>0</v>
      </c>
      <c r="Z33" s="127">
        <f>Tabell1[[#This Row],[Vekt (kg)]]*Tabell1[[#This Row],[Gjenvinnbarhet]]</f>
        <v>0</v>
      </c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</row>
    <row r="34" spans="1:228" s="5" customFormat="1" ht="15" customHeight="1">
      <c r="A34" s="1"/>
      <c r="B34" s="251" t="s">
        <v>141</v>
      </c>
      <c r="C34" s="85" t="s">
        <v>142</v>
      </c>
      <c r="D34" s="91"/>
      <c r="E34" s="85" t="s">
        <v>143</v>
      </c>
      <c r="F34" s="250"/>
      <c r="G34" s="80"/>
      <c r="H34" s="93" t="s">
        <v>144</v>
      </c>
      <c r="I34" s="94"/>
      <c r="J34" s="80"/>
      <c r="K34" s="95" t="s">
        <v>145</v>
      </c>
      <c r="L34" s="252">
        <f>IFERROR(_xlfn.XLOOKUP(Tabell1[[#This Row],[Produktkategori]], Tabell4[Velg kategori], Tabell4[Faktor]),"")</f>
        <v>0</v>
      </c>
      <c r="M34" s="253" t="str">
        <f>IFERROR(_xlfn.XLOOKUP(Tabell1[[#This Row],[Produktkategori]], Tabell4[Velg kategori], Tabell4[Avfallskategori]),"")</f>
        <v>Udefinert</v>
      </c>
      <c r="N34" s="95"/>
      <c r="O34" s="119"/>
      <c r="P34" s="80"/>
      <c r="Q34" s="127">
        <f t="shared" si="0"/>
        <v>0</v>
      </c>
      <c r="R34" s="127">
        <f t="shared" si="1"/>
        <v>0</v>
      </c>
      <c r="S34" s="127">
        <f t="shared" si="2"/>
        <v>0</v>
      </c>
      <c r="T34" s="127">
        <f t="shared" si="3"/>
        <v>0</v>
      </c>
      <c r="U34" s="127">
        <f t="shared" si="4"/>
        <v>0</v>
      </c>
      <c r="V34" s="127">
        <f t="shared" si="5"/>
        <v>0</v>
      </c>
      <c r="W34" s="102"/>
      <c r="X34" s="127">
        <f t="shared" si="6"/>
        <v>0</v>
      </c>
      <c r="Y34" s="127">
        <f>Tabell1[[#This Row],[Vekt (kg)]]-(Tabell1[[#This Row],[Vekt (kg)]]*Tabell1[[#This Row],[Gjenvinnbarhet]])</f>
        <v>0</v>
      </c>
      <c r="Z34" s="127">
        <f>Tabell1[[#This Row],[Vekt (kg)]]*Tabell1[[#This Row],[Gjenvinnbarhet]]</f>
        <v>0</v>
      </c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</row>
    <row r="35" spans="1:228" s="5" customFormat="1" ht="15" customHeight="1">
      <c r="A35" s="1"/>
      <c r="B35" s="251" t="s">
        <v>141</v>
      </c>
      <c r="C35" s="85" t="s">
        <v>142</v>
      </c>
      <c r="D35" s="91"/>
      <c r="E35" s="85" t="s">
        <v>143</v>
      </c>
      <c r="F35" s="250"/>
      <c r="G35" s="80"/>
      <c r="H35" s="93" t="s">
        <v>144</v>
      </c>
      <c r="I35" s="94"/>
      <c r="J35" s="80"/>
      <c r="K35" s="95" t="s">
        <v>145</v>
      </c>
      <c r="L35" s="252">
        <f>IFERROR(_xlfn.XLOOKUP(Tabell1[[#This Row],[Produktkategori]], Tabell4[Velg kategori], Tabell4[Faktor]),"")</f>
        <v>0</v>
      </c>
      <c r="M35" s="253" t="str">
        <f>IFERROR(_xlfn.XLOOKUP(Tabell1[[#This Row],[Produktkategori]], Tabell4[Velg kategori], Tabell4[Avfallskategori]),"")</f>
        <v>Udefinert</v>
      </c>
      <c r="N35" s="95"/>
      <c r="O35" s="119"/>
      <c r="P35" s="80"/>
      <c r="Q35" s="127">
        <f t="shared" si="0"/>
        <v>0</v>
      </c>
      <c r="R35" s="127">
        <f t="shared" si="1"/>
        <v>0</v>
      </c>
      <c r="S35" s="127">
        <f t="shared" si="2"/>
        <v>0</v>
      </c>
      <c r="T35" s="127">
        <f t="shared" si="3"/>
        <v>0</v>
      </c>
      <c r="U35" s="127">
        <f t="shared" si="4"/>
        <v>0</v>
      </c>
      <c r="V35" s="127">
        <f t="shared" si="5"/>
        <v>0</v>
      </c>
      <c r="W35" s="102"/>
      <c r="X35" s="127">
        <f t="shared" si="6"/>
        <v>0</v>
      </c>
      <c r="Y35" s="127">
        <f>Tabell1[[#This Row],[Vekt (kg)]]-(Tabell1[[#This Row],[Vekt (kg)]]*Tabell1[[#This Row],[Gjenvinnbarhet]])</f>
        <v>0</v>
      </c>
      <c r="Z35" s="127">
        <f>Tabell1[[#This Row],[Vekt (kg)]]*Tabell1[[#This Row],[Gjenvinnbarhet]]</f>
        <v>0</v>
      </c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</row>
    <row r="36" spans="1:228" s="5" customFormat="1" ht="15" customHeight="1">
      <c r="A36" s="1"/>
      <c r="B36" s="251" t="s">
        <v>141</v>
      </c>
      <c r="C36" s="85" t="s">
        <v>142</v>
      </c>
      <c r="D36" s="91"/>
      <c r="E36" s="85" t="s">
        <v>143</v>
      </c>
      <c r="F36" s="250"/>
      <c r="G36" s="80"/>
      <c r="H36" s="93" t="s">
        <v>144</v>
      </c>
      <c r="I36" s="94"/>
      <c r="J36" s="80"/>
      <c r="K36" s="95" t="s">
        <v>145</v>
      </c>
      <c r="L36" s="252">
        <f>IFERROR(_xlfn.XLOOKUP(Tabell1[[#This Row],[Produktkategori]], Tabell4[Velg kategori], Tabell4[Faktor]),"")</f>
        <v>0</v>
      </c>
      <c r="M36" s="253" t="str">
        <f>IFERROR(_xlfn.XLOOKUP(Tabell1[[#This Row],[Produktkategori]], Tabell4[Velg kategori], Tabell4[Avfallskategori]),"")</f>
        <v>Udefinert</v>
      </c>
      <c r="N36" s="95"/>
      <c r="O36" s="119"/>
      <c r="P36" s="80"/>
      <c r="Q36" s="127">
        <f t="shared" si="0"/>
        <v>0</v>
      </c>
      <c r="R36" s="127">
        <f t="shared" si="1"/>
        <v>0</v>
      </c>
      <c r="S36" s="127">
        <f t="shared" si="2"/>
        <v>0</v>
      </c>
      <c r="T36" s="127">
        <f t="shared" si="3"/>
        <v>0</v>
      </c>
      <c r="U36" s="127">
        <f t="shared" si="4"/>
        <v>0</v>
      </c>
      <c r="V36" s="127">
        <f t="shared" si="5"/>
        <v>0</v>
      </c>
      <c r="W36" s="102"/>
      <c r="X36" s="127">
        <f t="shared" si="6"/>
        <v>0</v>
      </c>
      <c r="Y36" s="127">
        <f>Tabell1[[#This Row],[Vekt (kg)]]-(Tabell1[[#This Row],[Vekt (kg)]]*Tabell1[[#This Row],[Gjenvinnbarhet]])</f>
        <v>0</v>
      </c>
      <c r="Z36" s="127">
        <f>Tabell1[[#This Row],[Vekt (kg)]]*Tabell1[[#This Row],[Gjenvinnbarhet]]</f>
        <v>0</v>
      </c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</row>
    <row r="37" spans="1:228" s="5" customFormat="1" ht="12.95" customHeight="1">
      <c r="A37" s="1"/>
      <c r="B37" s="251" t="s">
        <v>141</v>
      </c>
      <c r="C37" s="85" t="s">
        <v>142</v>
      </c>
      <c r="D37" s="91"/>
      <c r="E37" s="85" t="s">
        <v>143</v>
      </c>
      <c r="F37" s="250"/>
      <c r="G37" s="80"/>
      <c r="H37" s="93" t="s">
        <v>144</v>
      </c>
      <c r="I37" s="94"/>
      <c r="J37" s="80"/>
      <c r="K37" s="95" t="s">
        <v>145</v>
      </c>
      <c r="L37" s="252">
        <f>IFERROR(_xlfn.XLOOKUP(Tabell1[[#This Row],[Produktkategori]], Tabell4[Velg kategori], Tabell4[Faktor]),"")</f>
        <v>0</v>
      </c>
      <c r="M37" s="253" t="str">
        <f>IFERROR(_xlfn.XLOOKUP(Tabell1[[#This Row],[Produktkategori]], Tabell4[Velg kategori], Tabell4[Avfallskategori]),"")</f>
        <v>Udefinert</v>
      </c>
      <c r="N37" s="95"/>
      <c r="O37" s="119"/>
      <c r="P37" s="80"/>
      <c r="Q37" s="127">
        <f t="shared" si="0"/>
        <v>0</v>
      </c>
      <c r="R37" s="127">
        <f t="shared" si="1"/>
        <v>0</v>
      </c>
      <c r="S37" s="127">
        <f t="shared" si="2"/>
        <v>0</v>
      </c>
      <c r="T37" s="127">
        <f t="shared" si="3"/>
        <v>0</v>
      </c>
      <c r="U37" s="127">
        <f t="shared" si="4"/>
        <v>0</v>
      </c>
      <c r="V37" s="127">
        <f t="shared" si="5"/>
        <v>0</v>
      </c>
      <c r="W37" s="102"/>
      <c r="X37" s="127">
        <f t="shared" si="6"/>
        <v>0</v>
      </c>
      <c r="Y37" s="127">
        <f>Tabell1[[#This Row],[Vekt (kg)]]-(Tabell1[[#This Row],[Vekt (kg)]]*Tabell1[[#This Row],[Gjenvinnbarhet]])</f>
        <v>0</v>
      </c>
      <c r="Z37" s="127">
        <f>Tabell1[[#This Row],[Vekt (kg)]]*Tabell1[[#This Row],[Gjenvinnbarhet]]</f>
        <v>0</v>
      </c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</row>
    <row r="38" spans="1:228" s="5" customFormat="1" ht="12.95" customHeight="1">
      <c r="A38" s="1"/>
      <c r="B38" s="251" t="s">
        <v>141</v>
      </c>
      <c r="C38" s="85" t="s">
        <v>142</v>
      </c>
      <c r="D38" s="91"/>
      <c r="E38" s="85" t="s">
        <v>143</v>
      </c>
      <c r="F38" s="250"/>
      <c r="G38" s="80"/>
      <c r="H38" s="93" t="s">
        <v>144</v>
      </c>
      <c r="I38" s="94"/>
      <c r="J38" s="80"/>
      <c r="K38" s="95" t="s">
        <v>145</v>
      </c>
      <c r="L38" s="252">
        <f>IFERROR(_xlfn.XLOOKUP(Tabell1[[#This Row],[Produktkategori]], Tabell4[Velg kategori], Tabell4[Faktor]),"")</f>
        <v>0</v>
      </c>
      <c r="M38" s="253" t="str">
        <f>IFERROR(_xlfn.XLOOKUP(Tabell1[[#This Row],[Produktkategori]], Tabell4[Velg kategori], Tabell4[Avfallskategori]),"")</f>
        <v>Udefinert</v>
      </c>
      <c r="N38" s="95"/>
      <c r="O38" s="119"/>
      <c r="P38" s="80"/>
      <c r="Q38" s="127">
        <f t="shared" si="0"/>
        <v>0</v>
      </c>
      <c r="R38" s="127">
        <f t="shared" si="1"/>
        <v>0</v>
      </c>
      <c r="S38" s="127">
        <f t="shared" si="2"/>
        <v>0</v>
      </c>
      <c r="T38" s="127">
        <f t="shared" si="3"/>
        <v>0</v>
      </c>
      <c r="U38" s="127">
        <f t="shared" si="4"/>
        <v>0</v>
      </c>
      <c r="V38" s="127">
        <f t="shared" si="5"/>
        <v>0</v>
      </c>
      <c r="W38" s="102"/>
      <c r="X38" s="127">
        <f t="shared" si="6"/>
        <v>0</v>
      </c>
      <c r="Y38" s="127">
        <f>Tabell1[[#This Row],[Vekt (kg)]]-(Tabell1[[#This Row],[Vekt (kg)]]*Tabell1[[#This Row],[Gjenvinnbarhet]])</f>
        <v>0</v>
      </c>
      <c r="Z38" s="127">
        <f>Tabell1[[#This Row],[Vekt (kg)]]*Tabell1[[#This Row],[Gjenvinnbarhet]]</f>
        <v>0</v>
      </c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</row>
    <row r="39" spans="1:228" s="5" customFormat="1" ht="12.95" customHeight="1">
      <c r="A39" s="1"/>
      <c r="B39" s="251" t="s">
        <v>141</v>
      </c>
      <c r="C39" s="85" t="s">
        <v>142</v>
      </c>
      <c r="D39" s="91"/>
      <c r="E39" s="85" t="s">
        <v>143</v>
      </c>
      <c r="F39" s="250"/>
      <c r="G39" s="80"/>
      <c r="H39" s="93" t="s">
        <v>144</v>
      </c>
      <c r="I39" s="94"/>
      <c r="J39" s="80"/>
      <c r="K39" s="95" t="s">
        <v>145</v>
      </c>
      <c r="L39" s="252">
        <f>IFERROR(_xlfn.XLOOKUP(Tabell1[[#This Row],[Produktkategori]], Tabell4[Velg kategori], Tabell4[Faktor]),"")</f>
        <v>0</v>
      </c>
      <c r="M39" s="253" t="str">
        <f>IFERROR(_xlfn.XLOOKUP(Tabell1[[#This Row],[Produktkategori]], Tabell4[Velg kategori], Tabell4[Avfallskategori]),"")</f>
        <v>Udefinert</v>
      </c>
      <c r="N39" s="95"/>
      <c r="O39" s="119"/>
      <c r="P39" s="80"/>
      <c r="Q39" s="127">
        <f t="shared" si="0"/>
        <v>0</v>
      </c>
      <c r="R39" s="127">
        <f t="shared" si="1"/>
        <v>0</v>
      </c>
      <c r="S39" s="127">
        <f t="shared" si="2"/>
        <v>0</v>
      </c>
      <c r="T39" s="127">
        <f t="shared" si="3"/>
        <v>0</v>
      </c>
      <c r="U39" s="127">
        <f t="shared" si="4"/>
        <v>0</v>
      </c>
      <c r="V39" s="127">
        <f t="shared" si="5"/>
        <v>0</v>
      </c>
      <c r="W39" s="102"/>
      <c r="X39" s="127">
        <f t="shared" si="6"/>
        <v>0</v>
      </c>
      <c r="Y39" s="127">
        <f>Tabell1[[#This Row],[Vekt (kg)]]-(Tabell1[[#This Row],[Vekt (kg)]]*Tabell1[[#This Row],[Gjenvinnbarhet]])</f>
        <v>0</v>
      </c>
      <c r="Z39" s="127">
        <f>Tabell1[[#This Row],[Vekt (kg)]]*Tabell1[[#This Row],[Gjenvinnbarhet]]</f>
        <v>0</v>
      </c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</row>
    <row r="40" spans="1:228" s="5" customFormat="1" ht="12.95" customHeight="1">
      <c r="A40" s="1"/>
      <c r="B40" s="251" t="s">
        <v>141</v>
      </c>
      <c r="C40" s="85" t="s">
        <v>142</v>
      </c>
      <c r="D40" s="91"/>
      <c r="E40" s="85" t="s">
        <v>143</v>
      </c>
      <c r="F40" s="250"/>
      <c r="G40" s="80"/>
      <c r="H40" s="93" t="s">
        <v>144</v>
      </c>
      <c r="I40" s="94"/>
      <c r="J40" s="80"/>
      <c r="K40" s="95" t="s">
        <v>145</v>
      </c>
      <c r="L40" s="252">
        <f>IFERROR(_xlfn.XLOOKUP(Tabell1[[#This Row],[Produktkategori]], Tabell4[Velg kategori], Tabell4[Faktor]),"")</f>
        <v>0</v>
      </c>
      <c r="M40" s="253" t="str">
        <f>IFERROR(_xlfn.XLOOKUP(Tabell1[[#This Row],[Produktkategori]], Tabell4[Velg kategori], Tabell4[Avfallskategori]),"")</f>
        <v>Udefinert</v>
      </c>
      <c r="N40" s="95"/>
      <c r="O40" s="119"/>
      <c r="P40" s="80"/>
      <c r="Q40" s="127">
        <f t="shared" ref="Q40:Q71" si="7">IF(H40="Bevart",F40,0)</f>
        <v>0</v>
      </c>
      <c r="R40" s="127">
        <f t="shared" ref="R40:R71" si="8">IF(H40="Ombruk",F40,0)</f>
        <v>0</v>
      </c>
      <c r="S40" s="127">
        <f t="shared" ref="S40:S71" si="9">IF(H40="Overskudd",F40,0)</f>
        <v>0</v>
      </c>
      <c r="T40" s="127">
        <f t="shared" ref="T40:T71" si="10">IF(H40="Gjenvunnet",F40*I40,0)</f>
        <v>0</v>
      </c>
      <c r="U40" s="127">
        <f t="shared" ref="U40:U71" si="11">IF(H40="Gjenvunnet",(1-I40)*F40,0)</f>
        <v>0</v>
      </c>
      <c r="V40" s="127">
        <f t="shared" ref="V40:V71" si="12">IF(H40="Nytt",F40,0)</f>
        <v>0</v>
      </c>
      <c r="W40" s="102"/>
      <c r="X40" s="127">
        <f t="shared" ref="X40:X71" si="13">IF(K40="Ombrukbart",F40,0)</f>
        <v>0</v>
      </c>
      <c r="Y40" s="127">
        <f>Tabell1[[#This Row],[Vekt (kg)]]-(Tabell1[[#This Row],[Vekt (kg)]]*Tabell1[[#This Row],[Gjenvinnbarhet]])</f>
        <v>0</v>
      </c>
      <c r="Z40" s="127">
        <f>Tabell1[[#This Row],[Vekt (kg)]]*Tabell1[[#This Row],[Gjenvinnbarhet]]</f>
        <v>0</v>
      </c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</row>
    <row r="41" spans="1:228" s="5" customFormat="1" ht="12.95" customHeight="1">
      <c r="A41" s="1"/>
      <c r="B41" s="251" t="s">
        <v>141</v>
      </c>
      <c r="C41" s="85" t="s">
        <v>142</v>
      </c>
      <c r="D41" s="91"/>
      <c r="E41" s="85" t="s">
        <v>143</v>
      </c>
      <c r="F41" s="250"/>
      <c r="G41" s="80"/>
      <c r="H41" s="93" t="s">
        <v>144</v>
      </c>
      <c r="I41" s="94"/>
      <c r="J41" s="80"/>
      <c r="K41" s="95" t="s">
        <v>145</v>
      </c>
      <c r="L41" s="252">
        <f>IFERROR(_xlfn.XLOOKUP(Tabell1[[#This Row],[Produktkategori]], Tabell4[Velg kategori], Tabell4[Faktor]),"")</f>
        <v>0</v>
      </c>
      <c r="M41" s="253" t="str">
        <f>IFERROR(_xlfn.XLOOKUP(Tabell1[[#This Row],[Produktkategori]], Tabell4[Velg kategori], Tabell4[Avfallskategori]),"")</f>
        <v>Udefinert</v>
      </c>
      <c r="N41" s="95"/>
      <c r="O41" s="119"/>
      <c r="P41" s="80"/>
      <c r="Q41" s="127">
        <f t="shared" si="7"/>
        <v>0</v>
      </c>
      <c r="R41" s="127">
        <f t="shared" si="8"/>
        <v>0</v>
      </c>
      <c r="S41" s="127">
        <f t="shared" si="9"/>
        <v>0</v>
      </c>
      <c r="T41" s="127">
        <f t="shared" si="10"/>
        <v>0</v>
      </c>
      <c r="U41" s="127">
        <f t="shared" si="11"/>
        <v>0</v>
      </c>
      <c r="V41" s="127">
        <f t="shared" si="12"/>
        <v>0</v>
      </c>
      <c r="W41" s="102"/>
      <c r="X41" s="127">
        <f t="shared" si="13"/>
        <v>0</v>
      </c>
      <c r="Y41" s="127">
        <f>Tabell1[[#This Row],[Vekt (kg)]]-(Tabell1[[#This Row],[Vekt (kg)]]*Tabell1[[#This Row],[Gjenvinnbarhet]])</f>
        <v>0</v>
      </c>
      <c r="Z41" s="127">
        <f>Tabell1[[#This Row],[Vekt (kg)]]*Tabell1[[#This Row],[Gjenvinnbarhet]]</f>
        <v>0</v>
      </c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</row>
    <row r="42" spans="1:228" s="5" customFormat="1" ht="12.95" customHeight="1">
      <c r="A42" s="1"/>
      <c r="B42" s="251" t="s">
        <v>141</v>
      </c>
      <c r="C42" s="85" t="s">
        <v>142</v>
      </c>
      <c r="D42" s="91"/>
      <c r="E42" s="85" t="s">
        <v>143</v>
      </c>
      <c r="F42" s="250"/>
      <c r="G42" s="80"/>
      <c r="H42" s="93" t="s">
        <v>144</v>
      </c>
      <c r="I42" s="94"/>
      <c r="J42" s="80"/>
      <c r="K42" s="95" t="s">
        <v>145</v>
      </c>
      <c r="L42" s="252">
        <f>IFERROR(_xlfn.XLOOKUP(Tabell1[[#This Row],[Produktkategori]], Tabell4[Velg kategori], Tabell4[Faktor]),"")</f>
        <v>0</v>
      </c>
      <c r="M42" s="253" t="str">
        <f>IFERROR(_xlfn.XLOOKUP(Tabell1[[#This Row],[Produktkategori]], Tabell4[Velg kategori], Tabell4[Avfallskategori]),"")</f>
        <v>Udefinert</v>
      </c>
      <c r="N42" s="95"/>
      <c r="O42" s="119"/>
      <c r="P42" s="80"/>
      <c r="Q42" s="127">
        <f t="shared" si="7"/>
        <v>0</v>
      </c>
      <c r="R42" s="127">
        <f t="shared" si="8"/>
        <v>0</v>
      </c>
      <c r="S42" s="127">
        <f t="shared" si="9"/>
        <v>0</v>
      </c>
      <c r="T42" s="127">
        <f t="shared" si="10"/>
        <v>0</v>
      </c>
      <c r="U42" s="127">
        <f t="shared" si="11"/>
        <v>0</v>
      </c>
      <c r="V42" s="127">
        <f t="shared" si="12"/>
        <v>0</v>
      </c>
      <c r="W42" s="102"/>
      <c r="X42" s="127">
        <f t="shared" si="13"/>
        <v>0</v>
      </c>
      <c r="Y42" s="127">
        <f>Tabell1[[#This Row],[Vekt (kg)]]-(Tabell1[[#This Row],[Vekt (kg)]]*Tabell1[[#This Row],[Gjenvinnbarhet]])</f>
        <v>0</v>
      </c>
      <c r="Z42" s="127">
        <f>Tabell1[[#This Row],[Vekt (kg)]]*Tabell1[[#This Row],[Gjenvinnbarhet]]</f>
        <v>0</v>
      </c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</row>
    <row r="43" spans="1:228" s="5" customFormat="1" ht="12.95" customHeight="1">
      <c r="A43" s="1"/>
      <c r="B43" s="251" t="s">
        <v>141</v>
      </c>
      <c r="C43" s="85" t="s">
        <v>142</v>
      </c>
      <c r="D43" s="91"/>
      <c r="E43" s="85" t="s">
        <v>143</v>
      </c>
      <c r="F43" s="250"/>
      <c r="G43" s="80"/>
      <c r="H43" s="93" t="s">
        <v>144</v>
      </c>
      <c r="I43" s="94"/>
      <c r="J43" s="80"/>
      <c r="K43" s="95" t="s">
        <v>145</v>
      </c>
      <c r="L43" s="252">
        <f>IFERROR(_xlfn.XLOOKUP(Tabell1[[#This Row],[Produktkategori]], Tabell4[Velg kategori], Tabell4[Faktor]),"")</f>
        <v>0</v>
      </c>
      <c r="M43" s="253" t="str">
        <f>IFERROR(_xlfn.XLOOKUP(Tabell1[[#This Row],[Produktkategori]], Tabell4[Velg kategori], Tabell4[Avfallskategori]),"")</f>
        <v>Udefinert</v>
      </c>
      <c r="N43" s="95"/>
      <c r="O43" s="119"/>
      <c r="P43" s="80"/>
      <c r="Q43" s="127">
        <f t="shared" si="7"/>
        <v>0</v>
      </c>
      <c r="R43" s="127">
        <f t="shared" si="8"/>
        <v>0</v>
      </c>
      <c r="S43" s="127">
        <f t="shared" si="9"/>
        <v>0</v>
      </c>
      <c r="T43" s="127">
        <f t="shared" si="10"/>
        <v>0</v>
      </c>
      <c r="U43" s="127">
        <f t="shared" si="11"/>
        <v>0</v>
      </c>
      <c r="V43" s="127">
        <f t="shared" si="12"/>
        <v>0</v>
      </c>
      <c r="W43" s="102"/>
      <c r="X43" s="127">
        <f t="shared" si="13"/>
        <v>0</v>
      </c>
      <c r="Y43" s="127">
        <f>Tabell1[[#This Row],[Vekt (kg)]]-(Tabell1[[#This Row],[Vekt (kg)]]*Tabell1[[#This Row],[Gjenvinnbarhet]])</f>
        <v>0</v>
      </c>
      <c r="Z43" s="127">
        <f>Tabell1[[#This Row],[Vekt (kg)]]*Tabell1[[#This Row],[Gjenvinnbarhet]]</f>
        <v>0</v>
      </c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</row>
    <row r="44" spans="1:228" s="5" customFormat="1" ht="12.95" customHeight="1">
      <c r="A44" s="1"/>
      <c r="B44" s="251" t="s">
        <v>141</v>
      </c>
      <c r="C44" s="85" t="s">
        <v>142</v>
      </c>
      <c r="D44" s="91"/>
      <c r="E44" s="85" t="s">
        <v>143</v>
      </c>
      <c r="F44" s="250"/>
      <c r="G44" s="80"/>
      <c r="H44" s="93" t="s">
        <v>144</v>
      </c>
      <c r="I44" s="94"/>
      <c r="J44" s="80"/>
      <c r="K44" s="95" t="s">
        <v>145</v>
      </c>
      <c r="L44" s="252">
        <f>IFERROR(_xlfn.XLOOKUP(Tabell1[[#This Row],[Produktkategori]], Tabell4[Velg kategori], Tabell4[Faktor]),"")</f>
        <v>0</v>
      </c>
      <c r="M44" s="253" t="str">
        <f>IFERROR(_xlfn.XLOOKUP(Tabell1[[#This Row],[Produktkategori]], Tabell4[Velg kategori], Tabell4[Avfallskategori]),"")</f>
        <v>Udefinert</v>
      </c>
      <c r="N44" s="95"/>
      <c r="O44" s="119"/>
      <c r="P44" s="80"/>
      <c r="Q44" s="127">
        <f t="shared" si="7"/>
        <v>0</v>
      </c>
      <c r="R44" s="127">
        <f t="shared" si="8"/>
        <v>0</v>
      </c>
      <c r="S44" s="127">
        <f t="shared" si="9"/>
        <v>0</v>
      </c>
      <c r="T44" s="127">
        <f t="shared" si="10"/>
        <v>0</v>
      </c>
      <c r="U44" s="127">
        <f t="shared" si="11"/>
        <v>0</v>
      </c>
      <c r="V44" s="127">
        <f t="shared" si="12"/>
        <v>0</v>
      </c>
      <c r="W44" s="102"/>
      <c r="X44" s="127">
        <f t="shared" si="13"/>
        <v>0</v>
      </c>
      <c r="Y44" s="127">
        <f>Tabell1[[#This Row],[Vekt (kg)]]-(Tabell1[[#This Row],[Vekt (kg)]]*Tabell1[[#This Row],[Gjenvinnbarhet]])</f>
        <v>0</v>
      </c>
      <c r="Z44" s="127">
        <f>Tabell1[[#This Row],[Vekt (kg)]]*Tabell1[[#This Row],[Gjenvinnbarhet]]</f>
        <v>0</v>
      </c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</row>
    <row r="45" spans="1:228" s="5" customFormat="1" ht="12.95" customHeight="1">
      <c r="A45" s="1"/>
      <c r="B45" s="251" t="s">
        <v>141</v>
      </c>
      <c r="C45" s="85" t="s">
        <v>142</v>
      </c>
      <c r="D45" s="91"/>
      <c r="E45" s="85" t="s">
        <v>143</v>
      </c>
      <c r="F45" s="250"/>
      <c r="G45" s="259"/>
      <c r="H45" s="93" t="s">
        <v>144</v>
      </c>
      <c r="I45" s="94"/>
      <c r="J45" s="80"/>
      <c r="K45" s="95" t="s">
        <v>145</v>
      </c>
      <c r="L45" s="252">
        <f>IFERROR(_xlfn.XLOOKUP(Tabell1[[#This Row],[Produktkategori]], Tabell4[Velg kategori], Tabell4[Faktor]),"")</f>
        <v>0</v>
      </c>
      <c r="M45" s="253" t="str">
        <f>IFERROR(_xlfn.XLOOKUP(Tabell1[[#This Row],[Produktkategori]], Tabell4[Velg kategori], Tabell4[Avfallskategori]),"")</f>
        <v>Udefinert</v>
      </c>
      <c r="N45" s="95"/>
      <c r="O45" s="119"/>
      <c r="P45" s="80"/>
      <c r="Q45" s="127">
        <f t="shared" si="7"/>
        <v>0</v>
      </c>
      <c r="R45" s="127">
        <f t="shared" si="8"/>
        <v>0</v>
      </c>
      <c r="S45" s="127">
        <f t="shared" si="9"/>
        <v>0</v>
      </c>
      <c r="T45" s="127">
        <f t="shared" si="10"/>
        <v>0</v>
      </c>
      <c r="U45" s="127">
        <f t="shared" si="11"/>
        <v>0</v>
      </c>
      <c r="V45" s="127">
        <f t="shared" si="12"/>
        <v>0</v>
      </c>
      <c r="W45" s="102"/>
      <c r="X45" s="127">
        <f t="shared" si="13"/>
        <v>0</v>
      </c>
      <c r="Y45" s="127">
        <f>Tabell1[[#This Row],[Vekt (kg)]]-(Tabell1[[#This Row],[Vekt (kg)]]*Tabell1[[#This Row],[Gjenvinnbarhet]])</f>
        <v>0</v>
      </c>
      <c r="Z45" s="127">
        <f>Tabell1[[#This Row],[Vekt (kg)]]*Tabell1[[#This Row],[Gjenvinnbarhet]]</f>
        <v>0</v>
      </c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</row>
    <row r="46" spans="1:228" s="5" customFormat="1" ht="12.95" customHeight="1">
      <c r="A46" s="1"/>
      <c r="B46" s="251" t="s">
        <v>141</v>
      </c>
      <c r="C46" s="85" t="s">
        <v>142</v>
      </c>
      <c r="D46" s="91"/>
      <c r="E46" s="85" t="s">
        <v>143</v>
      </c>
      <c r="F46" s="250"/>
      <c r="G46" s="259"/>
      <c r="H46" s="93" t="s">
        <v>144</v>
      </c>
      <c r="I46" s="94"/>
      <c r="J46" s="80"/>
      <c r="K46" s="95" t="s">
        <v>145</v>
      </c>
      <c r="L46" s="252">
        <f>IFERROR(_xlfn.XLOOKUP(Tabell1[[#This Row],[Produktkategori]], Tabell4[Velg kategori], Tabell4[Faktor]),"")</f>
        <v>0</v>
      </c>
      <c r="M46" s="253" t="str">
        <f>IFERROR(_xlfn.XLOOKUP(Tabell1[[#This Row],[Produktkategori]], Tabell4[Velg kategori], Tabell4[Avfallskategori]),"")</f>
        <v>Udefinert</v>
      </c>
      <c r="N46" s="95"/>
      <c r="O46" s="119"/>
      <c r="P46" s="80"/>
      <c r="Q46" s="127">
        <f t="shared" si="7"/>
        <v>0</v>
      </c>
      <c r="R46" s="127">
        <f t="shared" si="8"/>
        <v>0</v>
      </c>
      <c r="S46" s="127">
        <f t="shared" si="9"/>
        <v>0</v>
      </c>
      <c r="T46" s="127">
        <f t="shared" si="10"/>
        <v>0</v>
      </c>
      <c r="U46" s="127">
        <f t="shared" si="11"/>
        <v>0</v>
      </c>
      <c r="V46" s="127">
        <f t="shared" si="12"/>
        <v>0</v>
      </c>
      <c r="W46" s="102"/>
      <c r="X46" s="127">
        <f t="shared" si="13"/>
        <v>0</v>
      </c>
      <c r="Y46" s="127">
        <f>Tabell1[[#This Row],[Vekt (kg)]]-(Tabell1[[#This Row],[Vekt (kg)]]*Tabell1[[#This Row],[Gjenvinnbarhet]])</f>
        <v>0</v>
      </c>
      <c r="Z46" s="127">
        <f>Tabell1[[#This Row],[Vekt (kg)]]*Tabell1[[#This Row],[Gjenvinnbarhet]]</f>
        <v>0</v>
      </c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</row>
    <row r="47" spans="1:228" s="5" customFormat="1" ht="12.95" customHeight="1">
      <c r="A47" s="1"/>
      <c r="B47" s="251" t="s">
        <v>141</v>
      </c>
      <c r="C47" s="85" t="s">
        <v>142</v>
      </c>
      <c r="D47" s="91"/>
      <c r="E47" s="85" t="s">
        <v>143</v>
      </c>
      <c r="F47" s="250"/>
      <c r="G47" s="259"/>
      <c r="H47" s="93" t="s">
        <v>144</v>
      </c>
      <c r="I47" s="94"/>
      <c r="J47" s="80"/>
      <c r="K47" s="95" t="s">
        <v>145</v>
      </c>
      <c r="L47" s="252">
        <f>IFERROR(_xlfn.XLOOKUP(Tabell1[[#This Row],[Produktkategori]], Tabell4[Velg kategori], Tabell4[Faktor]),"")</f>
        <v>0</v>
      </c>
      <c r="M47" s="253" t="str">
        <f>IFERROR(_xlfn.XLOOKUP(Tabell1[[#This Row],[Produktkategori]], Tabell4[Velg kategori], Tabell4[Avfallskategori]),"")</f>
        <v>Udefinert</v>
      </c>
      <c r="N47" s="95"/>
      <c r="O47" s="119"/>
      <c r="P47" s="80"/>
      <c r="Q47" s="127">
        <f t="shared" si="7"/>
        <v>0</v>
      </c>
      <c r="R47" s="127">
        <f t="shared" si="8"/>
        <v>0</v>
      </c>
      <c r="S47" s="127">
        <f t="shared" si="9"/>
        <v>0</v>
      </c>
      <c r="T47" s="127">
        <f t="shared" si="10"/>
        <v>0</v>
      </c>
      <c r="U47" s="127">
        <f t="shared" si="11"/>
        <v>0</v>
      </c>
      <c r="V47" s="127">
        <f t="shared" si="12"/>
        <v>0</v>
      </c>
      <c r="W47" s="102"/>
      <c r="X47" s="127">
        <f t="shared" si="13"/>
        <v>0</v>
      </c>
      <c r="Y47" s="127">
        <f>Tabell1[[#This Row],[Vekt (kg)]]-(Tabell1[[#This Row],[Vekt (kg)]]*Tabell1[[#This Row],[Gjenvinnbarhet]])</f>
        <v>0</v>
      </c>
      <c r="Z47" s="127">
        <f>Tabell1[[#This Row],[Vekt (kg)]]*Tabell1[[#This Row],[Gjenvinnbarhet]]</f>
        <v>0</v>
      </c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</row>
    <row r="48" spans="1:228" s="5" customFormat="1" ht="12.95" customHeight="1">
      <c r="A48" s="1"/>
      <c r="B48" s="251" t="s">
        <v>141</v>
      </c>
      <c r="C48" s="85" t="s">
        <v>142</v>
      </c>
      <c r="D48" s="91"/>
      <c r="E48" s="85" t="s">
        <v>143</v>
      </c>
      <c r="F48" s="250"/>
      <c r="G48" s="259"/>
      <c r="H48" s="93" t="s">
        <v>144</v>
      </c>
      <c r="I48" s="94"/>
      <c r="J48" s="80"/>
      <c r="K48" s="95" t="s">
        <v>145</v>
      </c>
      <c r="L48" s="252">
        <f>IFERROR(_xlfn.XLOOKUP(Tabell1[[#This Row],[Produktkategori]], Tabell4[Velg kategori], Tabell4[Faktor]),"")</f>
        <v>0</v>
      </c>
      <c r="M48" s="253" t="str">
        <f>IFERROR(_xlfn.XLOOKUP(Tabell1[[#This Row],[Produktkategori]], Tabell4[Velg kategori], Tabell4[Avfallskategori]),"")</f>
        <v>Udefinert</v>
      </c>
      <c r="N48" s="95"/>
      <c r="O48" s="119"/>
      <c r="P48" s="80"/>
      <c r="Q48" s="127">
        <f t="shared" si="7"/>
        <v>0</v>
      </c>
      <c r="R48" s="127">
        <f t="shared" si="8"/>
        <v>0</v>
      </c>
      <c r="S48" s="127">
        <f t="shared" si="9"/>
        <v>0</v>
      </c>
      <c r="T48" s="127">
        <f t="shared" si="10"/>
        <v>0</v>
      </c>
      <c r="U48" s="127">
        <f t="shared" si="11"/>
        <v>0</v>
      </c>
      <c r="V48" s="127">
        <f t="shared" si="12"/>
        <v>0</v>
      </c>
      <c r="W48" s="102"/>
      <c r="X48" s="127">
        <f t="shared" si="13"/>
        <v>0</v>
      </c>
      <c r="Y48" s="127">
        <f>Tabell1[[#This Row],[Vekt (kg)]]-(Tabell1[[#This Row],[Vekt (kg)]]*Tabell1[[#This Row],[Gjenvinnbarhet]])</f>
        <v>0</v>
      </c>
      <c r="Z48" s="127">
        <f>Tabell1[[#This Row],[Vekt (kg)]]*Tabell1[[#This Row],[Gjenvinnbarhet]]</f>
        <v>0</v>
      </c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</row>
    <row r="49" spans="1:228" s="5" customFormat="1" ht="12.95" customHeight="1">
      <c r="A49" s="1"/>
      <c r="B49" s="251" t="s">
        <v>141</v>
      </c>
      <c r="C49" s="85" t="s">
        <v>142</v>
      </c>
      <c r="D49" s="91"/>
      <c r="E49" s="85" t="s">
        <v>143</v>
      </c>
      <c r="F49" s="250"/>
      <c r="G49" s="259"/>
      <c r="H49" s="93" t="s">
        <v>144</v>
      </c>
      <c r="I49" s="94"/>
      <c r="J49" s="80"/>
      <c r="K49" s="95" t="s">
        <v>145</v>
      </c>
      <c r="L49" s="252">
        <f>IFERROR(_xlfn.XLOOKUP(Tabell1[[#This Row],[Produktkategori]], Tabell4[Velg kategori], Tabell4[Faktor]),"")</f>
        <v>0</v>
      </c>
      <c r="M49" s="253" t="str">
        <f>IFERROR(_xlfn.XLOOKUP(Tabell1[[#This Row],[Produktkategori]], Tabell4[Velg kategori], Tabell4[Avfallskategori]),"")</f>
        <v>Udefinert</v>
      </c>
      <c r="N49" s="95"/>
      <c r="O49" s="119"/>
      <c r="P49" s="80"/>
      <c r="Q49" s="127">
        <f t="shared" si="7"/>
        <v>0</v>
      </c>
      <c r="R49" s="127">
        <f t="shared" si="8"/>
        <v>0</v>
      </c>
      <c r="S49" s="127">
        <f t="shared" si="9"/>
        <v>0</v>
      </c>
      <c r="T49" s="127">
        <f t="shared" si="10"/>
        <v>0</v>
      </c>
      <c r="U49" s="127">
        <f t="shared" si="11"/>
        <v>0</v>
      </c>
      <c r="V49" s="127">
        <f t="shared" si="12"/>
        <v>0</v>
      </c>
      <c r="W49" s="102"/>
      <c r="X49" s="127">
        <f t="shared" si="13"/>
        <v>0</v>
      </c>
      <c r="Y49" s="127">
        <f>Tabell1[[#This Row],[Vekt (kg)]]-(Tabell1[[#This Row],[Vekt (kg)]]*Tabell1[[#This Row],[Gjenvinnbarhet]])</f>
        <v>0</v>
      </c>
      <c r="Z49" s="127">
        <f>Tabell1[[#This Row],[Vekt (kg)]]*Tabell1[[#This Row],[Gjenvinnbarhet]]</f>
        <v>0</v>
      </c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</row>
    <row r="50" spans="1:228" s="5" customFormat="1" ht="12.95" customHeight="1">
      <c r="A50" s="1"/>
      <c r="B50" s="251" t="s">
        <v>141</v>
      </c>
      <c r="C50" s="85" t="s">
        <v>142</v>
      </c>
      <c r="D50" s="91"/>
      <c r="E50" s="85" t="s">
        <v>143</v>
      </c>
      <c r="F50" s="250"/>
      <c r="G50" s="259"/>
      <c r="H50" s="93" t="s">
        <v>144</v>
      </c>
      <c r="I50" s="94"/>
      <c r="J50" s="80"/>
      <c r="K50" s="95" t="s">
        <v>145</v>
      </c>
      <c r="L50" s="252">
        <f>IFERROR(_xlfn.XLOOKUP(Tabell1[[#This Row],[Produktkategori]], Tabell4[Velg kategori], Tabell4[Faktor]),"")</f>
        <v>0</v>
      </c>
      <c r="M50" s="253" t="str">
        <f>IFERROR(_xlfn.XLOOKUP(Tabell1[[#This Row],[Produktkategori]], Tabell4[Velg kategori], Tabell4[Avfallskategori]),"")</f>
        <v>Udefinert</v>
      </c>
      <c r="N50" s="95"/>
      <c r="O50" s="119"/>
      <c r="P50" s="80"/>
      <c r="Q50" s="127">
        <f t="shared" si="7"/>
        <v>0</v>
      </c>
      <c r="R50" s="127">
        <f t="shared" si="8"/>
        <v>0</v>
      </c>
      <c r="S50" s="127">
        <f t="shared" si="9"/>
        <v>0</v>
      </c>
      <c r="T50" s="127">
        <f t="shared" si="10"/>
        <v>0</v>
      </c>
      <c r="U50" s="127">
        <f t="shared" si="11"/>
        <v>0</v>
      </c>
      <c r="V50" s="127">
        <f t="shared" si="12"/>
        <v>0</v>
      </c>
      <c r="W50" s="102"/>
      <c r="X50" s="127">
        <f t="shared" si="13"/>
        <v>0</v>
      </c>
      <c r="Y50" s="127">
        <f>Tabell1[[#This Row],[Vekt (kg)]]-(Tabell1[[#This Row],[Vekt (kg)]]*Tabell1[[#This Row],[Gjenvinnbarhet]])</f>
        <v>0</v>
      </c>
      <c r="Z50" s="127">
        <f>Tabell1[[#This Row],[Vekt (kg)]]*Tabell1[[#This Row],[Gjenvinnbarhet]]</f>
        <v>0</v>
      </c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</row>
    <row r="51" spans="1:228" s="5" customFormat="1" ht="12.95" customHeight="1">
      <c r="A51" s="1"/>
      <c r="B51" s="251" t="s">
        <v>141</v>
      </c>
      <c r="C51" s="85" t="s">
        <v>142</v>
      </c>
      <c r="D51" s="91"/>
      <c r="E51" s="85" t="s">
        <v>143</v>
      </c>
      <c r="F51" s="250"/>
      <c r="G51" s="80"/>
      <c r="H51" s="93" t="s">
        <v>144</v>
      </c>
      <c r="I51" s="94"/>
      <c r="J51" s="80"/>
      <c r="K51" s="95" t="s">
        <v>145</v>
      </c>
      <c r="L51" s="252">
        <f>IFERROR(_xlfn.XLOOKUP(Tabell1[[#This Row],[Produktkategori]], Tabell4[Velg kategori], Tabell4[Faktor]),"")</f>
        <v>0</v>
      </c>
      <c r="M51" s="253" t="str">
        <f>IFERROR(_xlfn.XLOOKUP(Tabell1[[#This Row],[Produktkategori]], Tabell4[Velg kategori], Tabell4[Avfallskategori]),"")</f>
        <v>Udefinert</v>
      </c>
      <c r="N51" s="95" t="s">
        <v>145</v>
      </c>
      <c r="O51" s="119"/>
      <c r="P51" s="80"/>
      <c r="Q51" s="127">
        <f t="shared" si="7"/>
        <v>0</v>
      </c>
      <c r="R51" s="127">
        <f t="shared" si="8"/>
        <v>0</v>
      </c>
      <c r="S51" s="127">
        <f t="shared" si="9"/>
        <v>0</v>
      </c>
      <c r="T51" s="127">
        <f t="shared" si="10"/>
        <v>0</v>
      </c>
      <c r="U51" s="127">
        <f t="shared" si="11"/>
        <v>0</v>
      </c>
      <c r="V51" s="127">
        <f t="shared" si="12"/>
        <v>0</v>
      </c>
      <c r="W51" s="102"/>
      <c r="X51" s="127">
        <f t="shared" si="13"/>
        <v>0</v>
      </c>
      <c r="Y51" s="127">
        <f>Tabell1[[#This Row],[Vekt (kg)]]-(Tabell1[[#This Row],[Vekt (kg)]]*Tabell1[[#This Row],[Gjenvinnbarhet]])</f>
        <v>0</v>
      </c>
      <c r="Z51" s="127">
        <f>Tabell1[[#This Row],[Vekt (kg)]]*Tabell1[[#This Row],[Gjenvinnbarhet]]</f>
        <v>0</v>
      </c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</row>
    <row r="52" spans="1:228" s="5" customFormat="1" ht="12.95" customHeight="1">
      <c r="A52" s="1"/>
      <c r="B52" s="251" t="s">
        <v>141</v>
      </c>
      <c r="C52" s="85" t="s">
        <v>142</v>
      </c>
      <c r="D52" s="91"/>
      <c r="E52" s="85" t="s">
        <v>143</v>
      </c>
      <c r="F52" s="250"/>
      <c r="G52" s="80"/>
      <c r="H52" s="93" t="s">
        <v>144</v>
      </c>
      <c r="I52" s="94"/>
      <c r="J52" s="80"/>
      <c r="K52" s="95" t="s">
        <v>145</v>
      </c>
      <c r="L52" s="252">
        <f>IFERROR(_xlfn.XLOOKUP(Tabell1[[#This Row],[Produktkategori]], Tabell4[Velg kategori], Tabell4[Faktor]),"")</f>
        <v>0</v>
      </c>
      <c r="M52" s="253" t="str">
        <f>IFERROR(_xlfn.XLOOKUP(Tabell1[[#This Row],[Produktkategori]], Tabell4[Velg kategori], Tabell4[Avfallskategori]),"")</f>
        <v>Udefinert</v>
      </c>
      <c r="N52" s="95" t="s">
        <v>145</v>
      </c>
      <c r="O52" s="119"/>
      <c r="P52" s="80"/>
      <c r="Q52" s="127">
        <f t="shared" si="7"/>
        <v>0</v>
      </c>
      <c r="R52" s="127">
        <f t="shared" si="8"/>
        <v>0</v>
      </c>
      <c r="S52" s="127">
        <f t="shared" si="9"/>
        <v>0</v>
      </c>
      <c r="T52" s="127">
        <f t="shared" si="10"/>
        <v>0</v>
      </c>
      <c r="U52" s="127">
        <f t="shared" si="11"/>
        <v>0</v>
      </c>
      <c r="V52" s="127">
        <f t="shared" si="12"/>
        <v>0</v>
      </c>
      <c r="W52" s="102"/>
      <c r="X52" s="127">
        <f t="shared" si="13"/>
        <v>0</v>
      </c>
      <c r="Y52" s="127">
        <f>Tabell1[[#This Row],[Vekt (kg)]]-(Tabell1[[#This Row],[Vekt (kg)]]*Tabell1[[#This Row],[Gjenvinnbarhet]])</f>
        <v>0</v>
      </c>
      <c r="Z52" s="127">
        <f>Tabell1[[#This Row],[Vekt (kg)]]*Tabell1[[#This Row],[Gjenvinnbarhet]]</f>
        <v>0</v>
      </c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</row>
    <row r="53" spans="1:228" s="5" customFormat="1" ht="12.95" customHeight="1">
      <c r="A53" s="1"/>
      <c r="B53" s="251" t="s">
        <v>141</v>
      </c>
      <c r="C53" s="85" t="s">
        <v>142</v>
      </c>
      <c r="D53" s="91"/>
      <c r="E53" s="85" t="s">
        <v>143</v>
      </c>
      <c r="F53" s="250"/>
      <c r="G53" s="259"/>
      <c r="H53" s="93" t="s">
        <v>144</v>
      </c>
      <c r="I53" s="94"/>
      <c r="J53" s="80"/>
      <c r="K53" s="95" t="s">
        <v>145</v>
      </c>
      <c r="L53" s="252">
        <f>IFERROR(_xlfn.XLOOKUP(Tabell1[[#This Row],[Produktkategori]], Tabell4[Velg kategori], Tabell4[Faktor]),"")</f>
        <v>0</v>
      </c>
      <c r="M53" s="253" t="str">
        <f>IFERROR(_xlfn.XLOOKUP(Tabell1[[#This Row],[Produktkategori]], Tabell4[Velg kategori], Tabell4[Avfallskategori]),"")</f>
        <v>Udefinert</v>
      </c>
      <c r="N53" s="95"/>
      <c r="O53" s="119"/>
      <c r="P53" s="80"/>
      <c r="Q53" s="127">
        <f t="shared" si="7"/>
        <v>0</v>
      </c>
      <c r="R53" s="127">
        <f t="shared" si="8"/>
        <v>0</v>
      </c>
      <c r="S53" s="127">
        <f t="shared" si="9"/>
        <v>0</v>
      </c>
      <c r="T53" s="127">
        <f t="shared" si="10"/>
        <v>0</v>
      </c>
      <c r="U53" s="127">
        <f t="shared" si="11"/>
        <v>0</v>
      </c>
      <c r="V53" s="127">
        <f t="shared" si="12"/>
        <v>0</v>
      </c>
      <c r="W53" s="102"/>
      <c r="X53" s="127">
        <f t="shared" si="13"/>
        <v>0</v>
      </c>
      <c r="Y53" s="127">
        <f>Tabell1[[#This Row],[Vekt (kg)]]-(Tabell1[[#This Row],[Vekt (kg)]]*Tabell1[[#This Row],[Gjenvinnbarhet]])</f>
        <v>0</v>
      </c>
      <c r="Z53" s="127">
        <f>Tabell1[[#This Row],[Vekt (kg)]]*Tabell1[[#This Row],[Gjenvinnbarhet]]</f>
        <v>0</v>
      </c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</row>
    <row r="54" spans="1:228" s="5" customFormat="1" ht="12.95" customHeight="1">
      <c r="A54" s="1"/>
      <c r="B54" s="251" t="s">
        <v>141</v>
      </c>
      <c r="C54" s="85" t="s">
        <v>142</v>
      </c>
      <c r="D54" s="91"/>
      <c r="E54" s="85" t="s">
        <v>143</v>
      </c>
      <c r="F54" s="250"/>
      <c r="G54" s="259"/>
      <c r="H54" s="93" t="s">
        <v>144</v>
      </c>
      <c r="I54" s="94"/>
      <c r="J54" s="80"/>
      <c r="K54" s="95" t="s">
        <v>145</v>
      </c>
      <c r="L54" s="252">
        <f>IFERROR(_xlfn.XLOOKUP(Tabell1[[#This Row],[Produktkategori]], Tabell4[Velg kategori], Tabell4[Faktor]),"")</f>
        <v>0</v>
      </c>
      <c r="M54" s="253" t="str">
        <f>IFERROR(_xlfn.XLOOKUP(Tabell1[[#This Row],[Produktkategori]], Tabell4[Velg kategori], Tabell4[Avfallskategori]),"")</f>
        <v>Udefinert</v>
      </c>
      <c r="N54" s="95"/>
      <c r="O54" s="119"/>
      <c r="P54" s="80"/>
      <c r="Q54" s="127">
        <f t="shared" si="7"/>
        <v>0</v>
      </c>
      <c r="R54" s="127">
        <f t="shared" si="8"/>
        <v>0</v>
      </c>
      <c r="S54" s="127">
        <f t="shared" si="9"/>
        <v>0</v>
      </c>
      <c r="T54" s="127">
        <f t="shared" si="10"/>
        <v>0</v>
      </c>
      <c r="U54" s="127">
        <f t="shared" si="11"/>
        <v>0</v>
      </c>
      <c r="V54" s="127">
        <f t="shared" si="12"/>
        <v>0</v>
      </c>
      <c r="W54" s="102"/>
      <c r="X54" s="127">
        <f t="shared" si="13"/>
        <v>0</v>
      </c>
      <c r="Y54" s="127">
        <f>Tabell1[[#This Row],[Vekt (kg)]]-(Tabell1[[#This Row],[Vekt (kg)]]*Tabell1[[#This Row],[Gjenvinnbarhet]])</f>
        <v>0</v>
      </c>
      <c r="Z54" s="127">
        <f>Tabell1[[#This Row],[Vekt (kg)]]*Tabell1[[#This Row],[Gjenvinnbarhet]]</f>
        <v>0</v>
      </c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</row>
    <row r="55" spans="1:228" s="5" customFormat="1" ht="12.95" customHeight="1">
      <c r="A55" s="1"/>
      <c r="B55" s="251" t="s">
        <v>141</v>
      </c>
      <c r="C55" s="85" t="s">
        <v>142</v>
      </c>
      <c r="D55" s="91"/>
      <c r="E55" s="85" t="s">
        <v>143</v>
      </c>
      <c r="F55" s="250"/>
      <c r="G55" s="259"/>
      <c r="H55" s="93" t="s">
        <v>144</v>
      </c>
      <c r="I55" s="94"/>
      <c r="J55" s="80"/>
      <c r="K55" s="95" t="s">
        <v>145</v>
      </c>
      <c r="L55" s="252">
        <f>IFERROR(_xlfn.XLOOKUP(Tabell1[[#This Row],[Produktkategori]], Tabell4[Velg kategori], Tabell4[Faktor]),"")</f>
        <v>0</v>
      </c>
      <c r="M55" s="253" t="str">
        <f>IFERROR(_xlfn.XLOOKUP(Tabell1[[#This Row],[Produktkategori]], Tabell4[Velg kategori], Tabell4[Avfallskategori]),"")</f>
        <v>Udefinert</v>
      </c>
      <c r="N55" s="95"/>
      <c r="O55" s="119"/>
      <c r="P55" s="80"/>
      <c r="Q55" s="127">
        <f t="shared" si="7"/>
        <v>0</v>
      </c>
      <c r="R55" s="127">
        <f t="shared" si="8"/>
        <v>0</v>
      </c>
      <c r="S55" s="127">
        <f t="shared" si="9"/>
        <v>0</v>
      </c>
      <c r="T55" s="127">
        <f t="shared" si="10"/>
        <v>0</v>
      </c>
      <c r="U55" s="127">
        <f t="shared" si="11"/>
        <v>0</v>
      </c>
      <c r="V55" s="127">
        <f t="shared" si="12"/>
        <v>0</v>
      </c>
      <c r="W55" s="102"/>
      <c r="X55" s="127">
        <f t="shared" si="13"/>
        <v>0</v>
      </c>
      <c r="Y55" s="127">
        <f>Tabell1[[#This Row],[Vekt (kg)]]-(Tabell1[[#This Row],[Vekt (kg)]]*Tabell1[[#This Row],[Gjenvinnbarhet]])</f>
        <v>0</v>
      </c>
      <c r="Z55" s="127">
        <f>Tabell1[[#This Row],[Vekt (kg)]]*Tabell1[[#This Row],[Gjenvinnbarhet]]</f>
        <v>0</v>
      </c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</row>
    <row r="56" spans="1:228" s="5" customFormat="1" ht="12.95" customHeight="1">
      <c r="A56" s="1"/>
      <c r="B56" s="251" t="s">
        <v>141</v>
      </c>
      <c r="C56" s="85" t="s">
        <v>142</v>
      </c>
      <c r="D56" s="91"/>
      <c r="E56" s="85" t="s">
        <v>143</v>
      </c>
      <c r="F56" s="250"/>
      <c r="G56" s="80"/>
      <c r="H56" s="93" t="s">
        <v>144</v>
      </c>
      <c r="I56" s="94"/>
      <c r="J56" s="80"/>
      <c r="K56" s="95" t="s">
        <v>145</v>
      </c>
      <c r="L56" s="252">
        <f>IFERROR(_xlfn.XLOOKUP(Tabell1[[#This Row],[Produktkategori]], Tabell4[Velg kategori], Tabell4[Faktor]),"")</f>
        <v>0</v>
      </c>
      <c r="M56" s="253" t="str">
        <f>IFERROR(_xlfn.XLOOKUP(Tabell1[[#This Row],[Produktkategori]], Tabell4[Velg kategori], Tabell4[Avfallskategori]),"")</f>
        <v>Udefinert</v>
      </c>
      <c r="N56" s="95"/>
      <c r="O56" s="119"/>
      <c r="P56" s="80"/>
      <c r="Q56" s="127">
        <f t="shared" si="7"/>
        <v>0</v>
      </c>
      <c r="R56" s="127">
        <f t="shared" si="8"/>
        <v>0</v>
      </c>
      <c r="S56" s="127">
        <f t="shared" si="9"/>
        <v>0</v>
      </c>
      <c r="T56" s="127">
        <f t="shared" si="10"/>
        <v>0</v>
      </c>
      <c r="U56" s="127">
        <f t="shared" si="11"/>
        <v>0</v>
      </c>
      <c r="V56" s="127">
        <f t="shared" si="12"/>
        <v>0</v>
      </c>
      <c r="W56" s="102"/>
      <c r="X56" s="127">
        <f t="shared" si="13"/>
        <v>0</v>
      </c>
      <c r="Y56" s="127">
        <f>Tabell1[[#This Row],[Vekt (kg)]]-(Tabell1[[#This Row],[Vekt (kg)]]*Tabell1[[#This Row],[Gjenvinnbarhet]])</f>
        <v>0</v>
      </c>
      <c r="Z56" s="127">
        <f>Tabell1[[#This Row],[Vekt (kg)]]*Tabell1[[#This Row],[Gjenvinnbarhet]]</f>
        <v>0</v>
      </c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</row>
    <row r="57" spans="1:228" s="5" customFormat="1" ht="12.95" customHeight="1">
      <c r="A57" s="1"/>
      <c r="B57" s="251" t="s">
        <v>141</v>
      </c>
      <c r="C57" s="85" t="s">
        <v>142</v>
      </c>
      <c r="D57" s="91"/>
      <c r="E57" s="85" t="s">
        <v>143</v>
      </c>
      <c r="F57" s="250"/>
      <c r="G57" s="80"/>
      <c r="H57" s="93" t="s">
        <v>144</v>
      </c>
      <c r="I57" s="94"/>
      <c r="J57" s="80"/>
      <c r="K57" s="95" t="s">
        <v>145</v>
      </c>
      <c r="L57" s="252">
        <f>IFERROR(_xlfn.XLOOKUP(Tabell1[[#This Row],[Produktkategori]], Tabell4[Velg kategori], Tabell4[Faktor]),"")</f>
        <v>0</v>
      </c>
      <c r="M57" s="253" t="str">
        <f>IFERROR(_xlfn.XLOOKUP(Tabell1[[#This Row],[Produktkategori]], Tabell4[Velg kategori], Tabell4[Avfallskategori]),"")</f>
        <v>Udefinert</v>
      </c>
      <c r="N57" s="95"/>
      <c r="O57" s="119"/>
      <c r="P57" s="80"/>
      <c r="Q57" s="127">
        <f t="shared" si="7"/>
        <v>0</v>
      </c>
      <c r="R57" s="127">
        <f t="shared" si="8"/>
        <v>0</v>
      </c>
      <c r="S57" s="127">
        <f t="shared" si="9"/>
        <v>0</v>
      </c>
      <c r="T57" s="127">
        <f t="shared" si="10"/>
        <v>0</v>
      </c>
      <c r="U57" s="127">
        <f t="shared" si="11"/>
        <v>0</v>
      </c>
      <c r="V57" s="127">
        <f t="shared" si="12"/>
        <v>0</v>
      </c>
      <c r="W57" s="102"/>
      <c r="X57" s="127">
        <f t="shared" si="13"/>
        <v>0</v>
      </c>
      <c r="Y57" s="127">
        <f>Tabell1[[#This Row],[Vekt (kg)]]-(Tabell1[[#This Row],[Vekt (kg)]]*Tabell1[[#This Row],[Gjenvinnbarhet]])</f>
        <v>0</v>
      </c>
      <c r="Z57" s="127">
        <f>Tabell1[[#This Row],[Vekt (kg)]]*Tabell1[[#This Row],[Gjenvinnbarhet]]</f>
        <v>0</v>
      </c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</row>
    <row r="58" spans="1:228" s="5" customFormat="1" ht="12.95" customHeight="1">
      <c r="A58" s="1"/>
      <c r="B58" s="251" t="s">
        <v>141</v>
      </c>
      <c r="C58" s="85" t="s">
        <v>142</v>
      </c>
      <c r="D58" s="91"/>
      <c r="E58" s="85" t="s">
        <v>143</v>
      </c>
      <c r="F58" s="250"/>
      <c r="G58" s="259"/>
      <c r="H58" s="93" t="s">
        <v>144</v>
      </c>
      <c r="I58" s="94"/>
      <c r="J58" s="80"/>
      <c r="K58" s="95" t="s">
        <v>145</v>
      </c>
      <c r="L58" s="252">
        <f>IFERROR(_xlfn.XLOOKUP(Tabell1[[#This Row],[Produktkategori]], Tabell4[Velg kategori], Tabell4[Faktor]),"")</f>
        <v>0</v>
      </c>
      <c r="M58" s="253" t="str">
        <f>IFERROR(_xlfn.XLOOKUP(Tabell1[[#This Row],[Produktkategori]], Tabell4[Velg kategori], Tabell4[Avfallskategori]),"")</f>
        <v>Udefinert</v>
      </c>
      <c r="N58" s="95"/>
      <c r="O58" s="119"/>
      <c r="P58" s="80"/>
      <c r="Q58" s="127">
        <f t="shared" si="7"/>
        <v>0</v>
      </c>
      <c r="R58" s="127">
        <f t="shared" si="8"/>
        <v>0</v>
      </c>
      <c r="S58" s="127">
        <f t="shared" si="9"/>
        <v>0</v>
      </c>
      <c r="T58" s="127">
        <f t="shared" si="10"/>
        <v>0</v>
      </c>
      <c r="U58" s="127">
        <f t="shared" si="11"/>
        <v>0</v>
      </c>
      <c r="V58" s="127">
        <f t="shared" si="12"/>
        <v>0</v>
      </c>
      <c r="W58" s="102"/>
      <c r="X58" s="127">
        <f t="shared" si="13"/>
        <v>0</v>
      </c>
      <c r="Y58" s="127">
        <f>Tabell1[[#This Row],[Vekt (kg)]]-(Tabell1[[#This Row],[Vekt (kg)]]*Tabell1[[#This Row],[Gjenvinnbarhet]])</f>
        <v>0</v>
      </c>
      <c r="Z58" s="127">
        <f>Tabell1[[#This Row],[Vekt (kg)]]*Tabell1[[#This Row],[Gjenvinnbarhet]]</f>
        <v>0</v>
      </c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</row>
    <row r="59" spans="1:228" s="5" customFormat="1" ht="12.95" customHeight="1">
      <c r="A59" s="1"/>
      <c r="B59" s="251" t="s">
        <v>141</v>
      </c>
      <c r="C59" s="85" t="s">
        <v>142</v>
      </c>
      <c r="D59" s="91"/>
      <c r="E59" s="85" t="s">
        <v>143</v>
      </c>
      <c r="F59" s="250"/>
      <c r="G59" s="259"/>
      <c r="H59" s="93" t="s">
        <v>144</v>
      </c>
      <c r="I59" s="94"/>
      <c r="J59" s="80"/>
      <c r="K59" s="95" t="s">
        <v>145</v>
      </c>
      <c r="L59" s="252">
        <f>IFERROR(_xlfn.XLOOKUP(Tabell1[[#This Row],[Produktkategori]], Tabell4[Velg kategori], Tabell4[Faktor]),"")</f>
        <v>0</v>
      </c>
      <c r="M59" s="253" t="str">
        <f>IFERROR(_xlfn.XLOOKUP(Tabell1[[#This Row],[Produktkategori]], Tabell4[Velg kategori], Tabell4[Avfallskategori]),"")</f>
        <v>Udefinert</v>
      </c>
      <c r="N59" s="95"/>
      <c r="O59" s="119"/>
      <c r="P59" s="80"/>
      <c r="Q59" s="127">
        <f t="shared" si="7"/>
        <v>0</v>
      </c>
      <c r="R59" s="127">
        <f t="shared" si="8"/>
        <v>0</v>
      </c>
      <c r="S59" s="127">
        <f t="shared" si="9"/>
        <v>0</v>
      </c>
      <c r="T59" s="127">
        <f t="shared" si="10"/>
        <v>0</v>
      </c>
      <c r="U59" s="127">
        <f t="shared" si="11"/>
        <v>0</v>
      </c>
      <c r="V59" s="127">
        <f t="shared" si="12"/>
        <v>0</v>
      </c>
      <c r="W59" s="102"/>
      <c r="X59" s="127">
        <f t="shared" si="13"/>
        <v>0</v>
      </c>
      <c r="Y59" s="127">
        <f>Tabell1[[#This Row],[Vekt (kg)]]-(Tabell1[[#This Row],[Vekt (kg)]]*Tabell1[[#This Row],[Gjenvinnbarhet]])</f>
        <v>0</v>
      </c>
      <c r="Z59" s="127">
        <f>Tabell1[[#This Row],[Vekt (kg)]]*Tabell1[[#This Row],[Gjenvinnbarhet]]</f>
        <v>0</v>
      </c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</row>
    <row r="60" spans="1:228" s="5" customFormat="1" ht="12.95" customHeight="1">
      <c r="A60" s="1"/>
      <c r="B60" s="251" t="s">
        <v>141</v>
      </c>
      <c r="C60" s="85" t="s">
        <v>142</v>
      </c>
      <c r="D60" s="91"/>
      <c r="E60" s="85" t="s">
        <v>143</v>
      </c>
      <c r="F60" s="250"/>
      <c r="G60" s="259"/>
      <c r="H60" s="93" t="s">
        <v>144</v>
      </c>
      <c r="I60" s="94"/>
      <c r="J60" s="80"/>
      <c r="K60" s="95" t="s">
        <v>145</v>
      </c>
      <c r="L60" s="252">
        <f>IFERROR(_xlfn.XLOOKUP(Tabell1[[#This Row],[Produktkategori]], Tabell4[Velg kategori], Tabell4[Faktor]),"")</f>
        <v>0</v>
      </c>
      <c r="M60" s="253" t="str">
        <f>IFERROR(_xlfn.XLOOKUP(Tabell1[[#This Row],[Produktkategori]], Tabell4[Velg kategori], Tabell4[Avfallskategori]),"")</f>
        <v>Udefinert</v>
      </c>
      <c r="N60" s="95"/>
      <c r="O60" s="119"/>
      <c r="P60" s="80"/>
      <c r="Q60" s="127">
        <f t="shared" si="7"/>
        <v>0</v>
      </c>
      <c r="R60" s="127">
        <f t="shared" si="8"/>
        <v>0</v>
      </c>
      <c r="S60" s="127">
        <f t="shared" si="9"/>
        <v>0</v>
      </c>
      <c r="T60" s="127">
        <f t="shared" si="10"/>
        <v>0</v>
      </c>
      <c r="U60" s="127">
        <f t="shared" si="11"/>
        <v>0</v>
      </c>
      <c r="V60" s="127">
        <f t="shared" si="12"/>
        <v>0</v>
      </c>
      <c r="W60" s="102"/>
      <c r="X60" s="127">
        <f t="shared" si="13"/>
        <v>0</v>
      </c>
      <c r="Y60" s="127">
        <f>Tabell1[[#This Row],[Vekt (kg)]]-(Tabell1[[#This Row],[Vekt (kg)]]*Tabell1[[#This Row],[Gjenvinnbarhet]])</f>
        <v>0</v>
      </c>
      <c r="Z60" s="127">
        <f>Tabell1[[#This Row],[Vekt (kg)]]*Tabell1[[#This Row],[Gjenvinnbarhet]]</f>
        <v>0</v>
      </c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</row>
    <row r="61" spans="1:228" s="5" customFormat="1" ht="12.95" customHeight="1">
      <c r="A61" s="1"/>
      <c r="B61" s="251" t="s">
        <v>141</v>
      </c>
      <c r="C61" s="85" t="s">
        <v>142</v>
      </c>
      <c r="D61" s="91"/>
      <c r="E61" s="85" t="s">
        <v>143</v>
      </c>
      <c r="F61" s="250"/>
      <c r="G61" s="80"/>
      <c r="H61" s="93" t="s">
        <v>144</v>
      </c>
      <c r="I61" s="94"/>
      <c r="J61" s="80"/>
      <c r="K61" s="95" t="s">
        <v>145</v>
      </c>
      <c r="L61" s="252">
        <f>IFERROR(_xlfn.XLOOKUP(Tabell1[[#This Row],[Produktkategori]], Tabell4[Velg kategori], Tabell4[Faktor]),"")</f>
        <v>0</v>
      </c>
      <c r="M61" s="253" t="str">
        <f>IFERROR(_xlfn.XLOOKUP(Tabell1[[#This Row],[Produktkategori]], Tabell4[Velg kategori], Tabell4[Avfallskategori]),"")</f>
        <v>Udefinert</v>
      </c>
      <c r="N61" s="95"/>
      <c r="O61" s="119"/>
      <c r="P61" s="80"/>
      <c r="Q61" s="127">
        <f t="shared" si="7"/>
        <v>0</v>
      </c>
      <c r="R61" s="127">
        <f t="shared" si="8"/>
        <v>0</v>
      </c>
      <c r="S61" s="127">
        <f t="shared" si="9"/>
        <v>0</v>
      </c>
      <c r="T61" s="127">
        <f t="shared" si="10"/>
        <v>0</v>
      </c>
      <c r="U61" s="127">
        <f t="shared" si="11"/>
        <v>0</v>
      </c>
      <c r="V61" s="127">
        <f t="shared" si="12"/>
        <v>0</v>
      </c>
      <c r="W61" s="102"/>
      <c r="X61" s="127">
        <f t="shared" si="13"/>
        <v>0</v>
      </c>
      <c r="Y61" s="127">
        <f>Tabell1[[#This Row],[Vekt (kg)]]-(Tabell1[[#This Row],[Vekt (kg)]]*Tabell1[[#This Row],[Gjenvinnbarhet]])</f>
        <v>0</v>
      </c>
      <c r="Z61" s="127">
        <f>Tabell1[[#This Row],[Vekt (kg)]]*Tabell1[[#This Row],[Gjenvinnbarhet]]</f>
        <v>0</v>
      </c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</row>
    <row r="62" spans="1:228" s="5" customFormat="1" ht="12.95" customHeight="1">
      <c r="A62" s="1"/>
      <c r="B62" s="251" t="s">
        <v>141</v>
      </c>
      <c r="C62" s="85" t="s">
        <v>142</v>
      </c>
      <c r="D62" s="91"/>
      <c r="E62" s="85" t="s">
        <v>143</v>
      </c>
      <c r="F62" s="250"/>
      <c r="G62" s="80"/>
      <c r="H62" s="93" t="s">
        <v>144</v>
      </c>
      <c r="I62" s="94"/>
      <c r="J62" s="80"/>
      <c r="K62" s="95" t="s">
        <v>145</v>
      </c>
      <c r="L62" s="252">
        <f>IFERROR(_xlfn.XLOOKUP(Tabell1[[#This Row],[Produktkategori]], Tabell4[Velg kategori], Tabell4[Faktor]),"")</f>
        <v>0</v>
      </c>
      <c r="M62" s="253" t="str">
        <f>IFERROR(_xlfn.XLOOKUP(Tabell1[[#This Row],[Produktkategori]], Tabell4[Velg kategori], Tabell4[Avfallskategori]),"")</f>
        <v>Udefinert</v>
      </c>
      <c r="N62" s="95"/>
      <c r="O62" s="119"/>
      <c r="P62" s="80"/>
      <c r="Q62" s="127">
        <f t="shared" si="7"/>
        <v>0</v>
      </c>
      <c r="R62" s="127">
        <f t="shared" si="8"/>
        <v>0</v>
      </c>
      <c r="S62" s="127">
        <f t="shared" si="9"/>
        <v>0</v>
      </c>
      <c r="T62" s="127">
        <f t="shared" si="10"/>
        <v>0</v>
      </c>
      <c r="U62" s="127">
        <f t="shared" si="11"/>
        <v>0</v>
      </c>
      <c r="V62" s="127">
        <f t="shared" si="12"/>
        <v>0</v>
      </c>
      <c r="W62" s="102"/>
      <c r="X62" s="127">
        <f t="shared" si="13"/>
        <v>0</v>
      </c>
      <c r="Y62" s="127">
        <f>Tabell1[[#This Row],[Vekt (kg)]]-(Tabell1[[#This Row],[Vekt (kg)]]*Tabell1[[#This Row],[Gjenvinnbarhet]])</f>
        <v>0</v>
      </c>
      <c r="Z62" s="127">
        <f>Tabell1[[#This Row],[Vekt (kg)]]*Tabell1[[#This Row],[Gjenvinnbarhet]]</f>
        <v>0</v>
      </c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</row>
    <row r="63" spans="1:228" s="5" customFormat="1" ht="12.95" customHeight="1">
      <c r="A63" s="1"/>
      <c r="B63" s="251" t="s">
        <v>141</v>
      </c>
      <c r="C63" s="85" t="s">
        <v>142</v>
      </c>
      <c r="D63" s="91"/>
      <c r="E63" s="85" t="s">
        <v>143</v>
      </c>
      <c r="F63" s="250"/>
      <c r="G63" s="80"/>
      <c r="H63" s="93" t="s">
        <v>144</v>
      </c>
      <c r="I63" s="94"/>
      <c r="J63" s="80"/>
      <c r="K63" s="95" t="s">
        <v>145</v>
      </c>
      <c r="L63" s="252">
        <f>IFERROR(_xlfn.XLOOKUP(Tabell1[[#This Row],[Produktkategori]], Tabell4[Velg kategori], Tabell4[Faktor]),"")</f>
        <v>0</v>
      </c>
      <c r="M63" s="253" t="str">
        <f>IFERROR(_xlfn.XLOOKUP(Tabell1[[#This Row],[Produktkategori]], Tabell4[Velg kategori], Tabell4[Avfallskategori]),"")</f>
        <v>Udefinert</v>
      </c>
      <c r="N63" s="95"/>
      <c r="O63" s="119"/>
      <c r="P63" s="80"/>
      <c r="Q63" s="127">
        <f t="shared" si="7"/>
        <v>0</v>
      </c>
      <c r="R63" s="127">
        <f t="shared" si="8"/>
        <v>0</v>
      </c>
      <c r="S63" s="127">
        <f t="shared" si="9"/>
        <v>0</v>
      </c>
      <c r="T63" s="127">
        <f t="shared" si="10"/>
        <v>0</v>
      </c>
      <c r="U63" s="127">
        <f t="shared" si="11"/>
        <v>0</v>
      </c>
      <c r="V63" s="127">
        <f t="shared" si="12"/>
        <v>0</v>
      </c>
      <c r="W63" s="102"/>
      <c r="X63" s="127">
        <f t="shared" si="13"/>
        <v>0</v>
      </c>
      <c r="Y63" s="127">
        <f>Tabell1[[#This Row],[Vekt (kg)]]-(Tabell1[[#This Row],[Vekt (kg)]]*Tabell1[[#This Row],[Gjenvinnbarhet]])</f>
        <v>0</v>
      </c>
      <c r="Z63" s="127">
        <f>Tabell1[[#This Row],[Vekt (kg)]]*Tabell1[[#This Row],[Gjenvinnbarhet]]</f>
        <v>0</v>
      </c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</row>
    <row r="64" spans="1:228" s="5" customFormat="1" ht="12.95" customHeight="1">
      <c r="A64" s="1"/>
      <c r="B64" s="251" t="s">
        <v>141</v>
      </c>
      <c r="C64" s="85" t="s">
        <v>142</v>
      </c>
      <c r="D64" s="91"/>
      <c r="E64" s="85" t="s">
        <v>143</v>
      </c>
      <c r="F64" s="250"/>
      <c r="G64" s="80"/>
      <c r="H64" s="93" t="s">
        <v>144</v>
      </c>
      <c r="I64" s="94"/>
      <c r="J64" s="80"/>
      <c r="K64" s="95" t="s">
        <v>145</v>
      </c>
      <c r="L64" s="252">
        <f>IFERROR(_xlfn.XLOOKUP(Tabell1[[#This Row],[Produktkategori]], Tabell4[Velg kategori], Tabell4[Faktor]),"")</f>
        <v>0</v>
      </c>
      <c r="M64" s="253" t="str">
        <f>IFERROR(_xlfn.XLOOKUP(Tabell1[[#This Row],[Produktkategori]], Tabell4[Velg kategori], Tabell4[Avfallskategori]),"")</f>
        <v>Udefinert</v>
      </c>
      <c r="N64" s="95"/>
      <c r="O64" s="119"/>
      <c r="P64" s="80"/>
      <c r="Q64" s="127">
        <f t="shared" si="7"/>
        <v>0</v>
      </c>
      <c r="R64" s="127">
        <f t="shared" si="8"/>
        <v>0</v>
      </c>
      <c r="S64" s="127">
        <f t="shared" si="9"/>
        <v>0</v>
      </c>
      <c r="T64" s="127">
        <f t="shared" si="10"/>
        <v>0</v>
      </c>
      <c r="U64" s="127">
        <f t="shared" si="11"/>
        <v>0</v>
      </c>
      <c r="V64" s="127">
        <f t="shared" si="12"/>
        <v>0</v>
      </c>
      <c r="W64" s="102"/>
      <c r="X64" s="127">
        <f t="shared" si="13"/>
        <v>0</v>
      </c>
      <c r="Y64" s="127">
        <f>Tabell1[[#This Row],[Vekt (kg)]]-(Tabell1[[#This Row],[Vekt (kg)]]*Tabell1[[#This Row],[Gjenvinnbarhet]])</f>
        <v>0</v>
      </c>
      <c r="Z64" s="127">
        <f>Tabell1[[#This Row],[Vekt (kg)]]*Tabell1[[#This Row],[Gjenvinnbarhet]]</f>
        <v>0</v>
      </c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</row>
    <row r="65" spans="1:228" s="5" customFormat="1" ht="12.95" customHeight="1">
      <c r="A65" s="1"/>
      <c r="B65" s="251" t="s">
        <v>141</v>
      </c>
      <c r="C65" s="85" t="s">
        <v>142</v>
      </c>
      <c r="D65" s="91"/>
      <c r="E65" s="85" t="s">
        <v>143</v>
      </c>
      <c r="F65" s="250"/>
      <c r="G65" s="80"/>
      <c r="H65" s="93" t="s">
        <v>144</v>
      </c>
      <c r="I65" s="94"/>
      <c r="J65" s="80"/>
      <c r="K65" s="95" t="s">
        <v>145</v>
      </c>
      <c r="L65" s="252">
        <f>IFERROR(_xlfn.XLOOKUP(Tabell1[[#This Row],[Produktkategori]], Tabell4[Velg kategori], Tabell4[Faktor]),"")</f>
        <v>0</v>
      </c>
      <c r="M65" s="253" t="str">
        <f>IFERROR(_xlfn.XLOOKUP(Tabell1[[#This Row],[Produktkategori]], Tabell4[Velg kategori], Tabell4[Avfallskategori]),"")</f>
        <v>Udefinert</v>
      </c>
      <c r="N65" s="95"/>
      <c r="O65" s="119"/>
      <c r="P65" s="80"/>
      <c r="Q65" s="127">
        <f t="shared" si="7"/>
        <v>0</v>
      </c>
      <c r="R65" s="127">
        <f t="shared" si="8"/>
        <v>0</v>
      </c>
      <c r="S65" s="127">
        <f t="shared" si="9"/>
        <v>0</v>
      </c>
      <c r="T65" s="127">
        <f t="shared" si="10"/>
        <v>0</v>
      </c>
      <c r="U65" s="127">
        <f t="shared" si="11"/>
        <v>0</v>
      </c>
      <c r="V65" s="127">
        <f t="shared" si="12"/>
        <v>0</v>
      </c>
      <c r="W65" s="102"/>
      <c r="X65" s="127">
        <f t="shared" si="13"/>
        <v>0</v>
      </c>
      <c r="Y65" s="127">
        <f>Tabell1[[#This Row],[Vekt (kg)]]-(Tabell1[[#This Row],[Vekt (kg)]]*Tabell1[[#This Row],[Gjenvinnbarhet]])</f>
        <v>0</v>
      </c>
      <c r="Z65" s="127">
        <f>Tabell1[[#This Row],[Vekt (kg)]]*Tabell1[[#This Row],[Gjenvinnbarhet]]</f>
        <v>0</v>
      </c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</row>
    <row r="66" spans="1:228" s="5" customFormat="1" ht="12.95" customHeight="1">
      <c r="A66" s="1"/>
      <c r="B66" s="251" t="s">
        <v>141</v>
      </c>
      <c r="C66" s="85" t="s">
        <v>142</v>
      </c>
      <c r="D66" s="91"/>
      <c r="E66" s="85" t="s">
        <v>143</v>
      </c>
      <c r="F66" s="250"/>
      <c r="G66" s="80"/>
      <c r="H66" s="93" t="s">
        <v>144</v>
      </c>
      <c r="I66" s="94"/>
      <c r="J66" s="80"/>
      <c r="K66" s="95" t="s">
        <v>145</v>
      </c>
      <c r="L66" s="252">
        <f>IFERROR(_xlfn.XLOOKUP(Tabell1[[#This Row],[Produktkategori]], Tabell4[Velg kategori], Tabell4[Faktor]),"")</f>
        <v>0</v>
      </c>
      <c r="M66" s="253" t="str">
        <f>IFERROR(_xlfn.XLOOKUP(Tabell1[[#This Row],[Produktkategori]], Tabell4[Velg kategori], Tabell4[Avfallskategori]),"")</f>
        <v>Udefinert</v>
      </c>
      <c r="N66" s="95"/>
      <c r="O66" s="119"/>
      <c r="P66" s="80"/>
      <c r="Q66" s="127">
        <f t="shared" si="7"/>
        <v>0</v>
      </c>
      <c r="R66" s="127">
        <f t="shared" si="8"/>
        <v>0</v>
      </c>
      <c r="S66" s="127">
        <f t="shared" si="9"/>
        <v>0</v>
      </c>
      <c r="T66" s="127">
        <f t="shared" si="10"/>
        <v>0</v>
      </c>
      <c r="U66" s="127">
        <f t="shared" si="11"/>
        <v>0</v>
      </c>
      <c r="V66" s="127">
        <f t="shared" si="12"/>
        <v>0</v>
      </c>
      <c r="W66" s="102"/>
      <c r="X66" s="127">
        <f t="shared" si="13"/>
        <v>0</v>
      </c>
      <c r="Y66" s="127">
        <f>Tabell1[[#This Row],[Vekt (kg)]]-(Tabell1[[#This Row],[Vekt (kg)]]*Tabell1[[#This Row],[Gjenvinnbarhet]])</f>
        <v>0</v>
      </c>
      <c r="Z66" s="127">
        <f>Tabell1[[#This Row],[Vekt (kg)]]*Tabell1[[#This Row],[Gjenvinnbarhet]]</f>
        <v>0</v>
      </c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</row>
    <row r="67" spans="1:228" s="5" customFormat="1" ht="12.95" customHeight="1">
      <c r="A67" s="1"/>
      <c r="B67" s="251" t="s">
        <v>141</v>
      </c>
      <c r="C67" s="85" t="s">
        <v>142</v>
      </c>
      <c r="D67" s="91"/>
      <c r="E67" s="85" t="s">
        <v>143</v>
      </c>
      <c r="F67" s="250"/>
      <c r="G67" s="80"/>
      <c r="H67" s="93" t="s">
        <v>144</v>
      </c>
      <c r="I67" s="94"/>
      <c r="J67" s="80"/>
      <c r="K67" s="95" t="s">
        <v>145</v>
      </c>
      <c r="L67" s="252">
        <f>IFERROR(_xlfn.XLOOKUP(Tabell1[[#This Row],[Produktkategori]], Tabell4[Velg kategori], Tabell4[Faktor]),"")</f>
        <v>0</v>
      </c>
      <c r="M67" s="253" t="str">
        <f>IFERROR(_xlfn.XLOOKUP(Tabell1[[#This Row],[Produktkategori]], Tabell4[Velg kategori], Tabell4[Avfallskategori]),"")</f>
        <v>Udefinert</v>
      </c>
      <c r="N67" s="95"/>
      <c r="O67" s="119"/>
      <c r="P67" s="80"/>
      <c r="Q67" s="127">
        <f t="shared" si="7"/>
        <v>0</v>
      </c>
      <c r="R67" s="127">
        <f t="shared" si="8"/>
        <v>0</v>
      </c>
      <c r="S67" s="127">
        <f t="shared" si="9"/>
        <v>0</v>
      </c>
      <c r="T67" s="127">
        <f t="shared" si="10"/>
        <v>0</v>
      </c>
      <c r="U67" s="127">
        <f t="shared" si="11"/>
        <v>0</v>
      </c>
      <c r="V67" s="127">
        <f t="shared" si="12"/>
        <v>0</v>
      </c>
      <c r="W67" s="102"/>
      <c r="X67" s="127">
        <f t="shared" si="13"/>
        <v>0</v>
      </c>
      <c r="Y67" s="127">
        <f>Tabell1[[#This Row],[Vekt (kg)]]-(Tabell1[[#This Row],[Vekt (kg)]]*Tabell1[[#This Row],[Gjenvinnbarhet]])</f>
        <v>0</v>
      </c>
      <c r="Z67" s="127">
        <f>Tabell1[[#This Row],[Vekt (kg)]]*Tabell1[[#This Row],[Gjenvinnbarhet]]</f>
        <v>0</v>
      </c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</row>
    <row r="68" spans="1:228" s="5" customFormat="1" ht="12.95" customHeight="1">
      <c r="A68" s="1"/>
      <c r="B68" s="251" t="s">
        <v>141</v>
      </c>
      <c r="C68" s="85" t="s">
        <v>142</v>
      </c>
      <c r="D68" s="91"/>
      <c r="E68" s="85" t="s">
        <v>143</v>
      </c>
      <c r="F68" s="250"/>
      <c r="G68" s="80"/>
      <c r="H68" s="93" t="s">
        <v>144</v>
      </c>
      <c r="I68" s="94"/>
      <c r="J68" s="80"/>
      <c r="K68" s="95" t="s">
        <v>145</v>
      </c>
      <c r="L68" s="252">
        <f>IFERROR(_xlfn.XLOOKUP(Tabell1[[#This Row],[Produktkategori]], Tabell4[Velg kategori], Tabell4[Faktor]),"")</f>
        <v>0</v>
      </c>
      <c r="M68" s="253" t="str">
        <f>IFERROR(_xlfn.XLOOKUP(Tabell1[[#This Row],[Produktkategori]], Tabell4[Velg kategori], Tabell4[Avfallskategori]),"")</f>
        <v>Udefinert</v>
      </c>
      <c r="N68" s="95"/>
      <c r="O68" s="119"/>
      <c r="P68" s="80"/>
      <c r="Q68" s="127">
        <f t="shared" si="7"/>
        <v>0</v>
      </c>
      <c r="R68" s="127">
        <f t="shared" si="8"/>
        <v>0</v>
      </c>
      <c r="S68" s="127">
        <f t="shared" si="9"/>
        <v>0</v>
      </c>
      <c r="T68" s="127">
        <f t="shared" si="10"/>
        <v>0</v>
      </c>
      <c r="U68" s="127">
        <f t="shared" si="11"/>
        <v>0</v>
      </c>
      <c r="V68" s="127">
        <f t="shared" si="12"/>
        <v>0</v>
      </c>
      <c r="W68" s="102"/>
      <c r="X68" s="127">
        <f t="shared" si="13"/>
        <v>0</v>
      </c>
      <c r="Y68" s="127">
        <f>Tabell1[[#This Row],[Vekt (kg)]]-(Tabell1[[#This Row],[Vekt (kg)]]*Tabell1[[#This Row],[Gjenvinnbarhet]])</f>
        <v>0</v>
      </c>
      <c r="Z68" s="127">
        <f>Tabell1[[#This Row],[Vekt (kg)]]*Tabell1[[#This Row],[Gjenvinnbarhet]]</f>
        <v>0</v>
      </c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</row>
    <row r="69" spans="1:228" s="5" customFormat="1" ht="12.95" customHeight="1">
      <c r="A69" s="1"/>
      <c r="B69" s="251" t="s">
        <v>141</v>
      </c>
      <c r="C69" s="85" t="s">
        <v>142</v>
      </c>
      <c r="D69" s="91"/>
      <c r="E69" s="85" t="s">
        <v>143</v>
      </c>
      <c r="F69" s="250"/>
      <c r="G69" s="80"/>
      <c r="H69" s="93" t="s">
        <v>144</v>
      </c>
      <c r="I69" s="94"/>
      <c r="J69" s="80"/>
      <c r="K69" s="95" t="s">
        <v>145</v>
      </c>
      <c r="L69" s="252">
        <f>IFERROR(_xlfn.XLOOKUP(Tabell1[[#This Row],[Produktkategori]], Tabell4[Velg kategori], Tabell4[Faktor]),"")</f>
        <v>0</v>
      </c>
      <c r="M69" s="253" t="str">
        <f>IFERROR(_xlfn.XLOOKUP(Tabell1[[#This Row],[Produktkategori]], Tabell4[Velg kategori], Tabell4[Avfallskategori]),"")</f>
        <v>Udefinert</v>
      </c>
      <c r="N69" s="95"/>
      <c r="O69" s="119"/>
      <c r="P69" s="80"/>
      <c r="Q69" s="127">
        <f t="shared" si="7"/>
        <v>0</v>
      </c>
      <c r="R69" s="127">
        <f t="shared" si="8"/>
        <v>0</v>
      </c>
      <c r="S69" s="127">
        <f t="shared" si="9"/>
        <v>0</v>
      </c>
      <c r="T69" s="127">
        <f t="shared" si="10"/>
        <v>0</v>
      </c>
      <c r="U69" s="127">
        <f t="shared" si="11"/>
        <v>0</v>
      </c>
      <c r="V69" s="127">
        <f t="shared" si="12"/>
        <v>0</v>
      </c>
      <c r="W69" s="102"/>
      <c r="X69" s="127">
        <f t="shared" si="13"/>
        <v>0</v>
      </c>
      <c r="Y69" s="127">
        <f>Tabell1[[#This Row],[Vekt (kg)]]-(Tabell1[[#This Row],[Vekt (kg)]]*Tabell1[[#This Row],[Gjenvinnbarhet]])</f>
        <v>0</v>
      </c>
      <c r="Z69" s="127">
        <f>Tabell1[[#This Row],[Vekt (kg)]]*Tabell1[[#This Row],[Gjenvinnbarhet]]</f>
        <v>0</v>
      </c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</row>
    <row r="70" spans="1:228" s="5" customFormat="1" ht="12.95" customHeight="1">
      <c r="A70" s="1"/>
      <c r="B70" s="251" t="s">
        <v>141</v>
      </c>
      <c r="C70" s="85" t="s">
        <v>142</v>
      </c>
      <c r="D70" s="91"/>
      <c r="E70" s="85" t="s">
        <v>143</v>
      </c>
      <c r="F70" s="250"/>
      <c r="G70" s="80"/>
      <c r="H70" s="93" t="s">
        <v>144</v>
      </c>
      <c r="I70" s="94"/>
      <c r="J70" s="80"/>
      <c r="K70" s="95" t="s">
        <v>145</v>
      </c>
      <c r="L70" s="252">
        <f>IFERROR(_xlfn.XLOOKUP(Tabell1[[#This Row],[Produktkategori]], Tabell4[Velg kategori], Tabell4[Faktor]),"")</f>
        <v>0</v>
      </c>
      <c r="M70" s="253" t="str">
        <f>IFERROR(_xlfn.XLOOKUP(Tabell1[[#This Row],[Produktkategori]], Tabell4[Velg kategori], Tabell4[Avfallskategori]),"")</f>
        <v>Udefinert</v>
      </c>
      <c r="N70" s="95"/>
      <c r="O70" s="119"/>
      <c r="P70" s="80"/>
      <c r="Q70" s="127">
        <f t="shared" si="7"/>
        <v>0</v>
      </c>
      <c r="R70" s="127">
        <f t="shared" si="8"/>
        <v>0</v>
      </c>
      <c r="S70" s="127">
        <f t="shared" si="9"/>
        <v>0</v>
      </c>
      <c r="T70" s="127">
        <f t="shared" si="10"/>
        <v>0</v>
      </c>
      <c r="U70" s="127">
        <f t="shared" si="11"/>
        <v>0</v>
      </c>
      <c r="V70" s="127">
        <f t="shared" si="12"/>
        <v>0</v>
      </c>
      <c r="W70" s="102"/>
      <c r="X70" s="127">
        <f t="shared" si="13"/>
        <v>0</v>
      </c>
      <c r="Y70" s="127">
        <f>Tabell1[[#This Row],[Vekt (kg)]]-(Tabell1[[#This Row],[Vekt (kg)]]*Tabell1[[#This Row],[Gjenvinnbarhet]])</f>
        <v>0</v>
      </c>
      <c r="Z70" s="127">
        <f>Tabell1[[#This Row],[Vekt (kg)]]*Tabell1[[#This Row],[Gjenvinnbarhet]]</f>
        <v>0</v>
      </c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</row>
    <row r="71" spans="1:228" s="5" customFormat="1" ht="12.95" customHeight="1">
      <c r="A71" s="1"/>
      <c r="B71" s="251" t="s">
        <v>141</v>
      </c>
      <c r="C71" s="85" t="s">
        <v>142</v>
      </c>
      <c r="D71" s="91"/>
      <c r="E71" s="85" t="s">
        <v>143</v>
      </c>
      <c r="F71" s="250"/>
      <c r="G71" s="80"/>
      <c r="H71" s="93" t="s">
        <v>144</v>
      </c>
      <c r="I71" s="94"/>
      <c r="J71" s="80"/>
      <c r="K71" s="95" t="s">
        <v>145</v>
      </c>
      <c r="L71" s="252">
        <f>IFERROR(_xlfn.XLOOKUP(Tabell1[[#This Row],[Produktkategori]], Tabell4[Velg kategori], Tabell4[Faktor]),"")</f>
        <v>0</v>
      </c>
      <c r="M71" s="253" t="str">
        <f>IFERROR(_xlfn.XLOOKUP(Tabell1[[#This Row],[Produktkategori]], Tabell4[Velg kategori], Tabell4[Avfallskategori]),"")</f>
        <v>Udefinert</v>
      </c>
      <c r="N71" s="95"/>
      <c r="O71" s="119"/>
      <c r="P71" s="80"/>
      <c r="Q71" s="127">
        <f t="shared" si="7"/>
        <v>0</v>
      </c>
      <c r="R71" s="127">
        <f t="shared" si="8"/>
        <v>0</v>
      </c>
      <c r="S71" s="127">
        <f t="shared" si="9"/>
        <v>0</v>
      </c>
      <c r="T71" s="127">
        <f t="shared" si="10"/>
        <v>0</v>
      </c>
      <c r="U71" s="127">
        <f t="shared" si="11"/>
        <v>0</v>
      </c>
      <c r="V71" s="127">
        <f t="shared" si="12"/>
        <v>0</v>
      </c>
      <c r="W71" s="102"/>
      <c r="X71" s="127">
        <f t="shared" si="13"/>
        <v>0</v>
      </c>
      <c r="Y71" s="127">
        <f>Tabell1[[#This Row],[Vekt (kg)]]-(Tabell1[[#This Row],[Vekt (kg)]]*Tabell1[[#This Row],[Gjenvinnbarhet]])</f>
        <v>0</v>
      </c>
      <c r="Z71" s="127">
        <f>Tabell1[[#This Row],[Vekt (kg)]]*Tabell1[[#This Row],[Gjenvinnbarhet]]</f>
        <v>0</v>
      </c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</row>
    <row r="72" spans="1:228" s="5" customFormat="1" ht="12.95" customHeight="1">
      <c r="A72" s="1"/>
      <c r="B72" s="251" t="s">
        <v>141</v>
      </c>
      <c r="C72" s="85" t="s">
        <v>142</v>
      </c>
      <c r="D72" s="91"/>
      <c r="E72" s="85" t="s">
        <v>143</v>
      </c>
      <c r="F72" s="250"/>
      <c r="G72" s="80"/>
      <c r="H72" s="93" t="s">
        <v>144</v>
      </c>
      <c r="I72" s="94"/>
      <c r="J72" s="80"/>
      <c r="K72" s="95" t="s">
        <v>145</v>
      </c>
      <c r="L72" s="252">
        <f>IFERROR(_xlfn.XLOOKUP(Tabell1[[#This Row],[Produktkategori]], Tabell4[Velg kategori], Tabell4[Faktor]),"")</f>
        <v>0</v>
      </c>
      <c r="M72" s="253" t="str">
        <f>IFERROR(_xlfn.XLOOKUP(Tabell1[[#This Row],[Produktkategori]], Tabell4[Velg kategori], Tabell4[Avfallskategori]),"")</f>
        <v>Udefinert</v>
      </c>
      <c r="N72" s="95"/>
      <c r="O72" s="119"/>
      <c r="P72" s="80"/>
      <c r="Q72" s="127">
        <f t="shared" ref="Q72:Q103" si="14">IF(H72="Bevart",F72,0)</f>
        <v>0</v>
      </c>
      <c r="R72" s="127">
        <f t="shared" ref="R72:R103" si="15">IF(H72="Ombruk",F72,0)</f>
        <v>0</v>
      </c>
      <c r="S72" s="127">
        <f t="shared" ref="S72:S103" si="16">IF(H72="Overskudd",F72,0)</f>
        <v>0</v>
      </c>
      <c r="T72" s="127">
        <f t="shared" ref="T72:T103" si="17">IF(H72="Gjenvunnet",F72*I72,0)</f>
        <v>0</v>
      </c>
      <c r="U72" s="127">
        <f t="shared" ref="U72:U103" si="18">IF(H72="Gjenvunnet",(1-I72)*F72,0)</f>
        <v>0</v>
      </c>
      <c r="V72" s="127">
        <f t="shared" ref="V72:V103" si="19">IF(H72="Nytt",F72,0)</f>
        <v>0</v>
      </c>
      <c r="W72" s="102"/>
      <c r="X72" s="127">
        <f t="shared" ref="X72:X103" si="20">IF(K72="Ombrukbart",F72,0)</f>
        <v>0</v>
      </c>
      <c r="Y72" s="127">
        <f>Tabell1[[#This Row],[Vekt (kg)]]-(Tabell1[[#This Row],[Vekt (kg)]]*Tabell1[[#This Row],[Gjenvinnbarhet]])</f>
        <v>0</v>
      </c>
      <c r="Z72" s="127">
        <f>Tabell1[[#This Row],[Vekt (kg)]]*Tabell1[[#This Row],[Gjenvinnbarhet]]</f>
        <v>0</v>
      </c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</row>
    <row r="73" spans="1:228" s="5" customFormat="1" ht="12.95" customHeight="1">
      <c r="A73" s="1"/>
      <c r="B73" s="251" t="s">
        <v>141</v>
      </c>
      <c r="C73" s="85" t="s">
        <v>142</v>
      </c>
      <c r="D73" s="91"/>
      <c r="E73" s="85" t="s">
        <v>143</v>
      </c>
      <c r="F73" s="250"/>
      <c r="G73" s="80"/>
      <c r="H73" s="93" t="s">
        <v>144</v>
      </c>
      <c r="I73" s="94"/>
      <c r="J73" s="80"/>
      <c r="K73" s="95" t="s">
        <v>145</v>
      </c>
      <c r="L73" s="252">
        <f>IFERROR(_xlfn.XLOOKUP(Tabell1[[#This Row],[Produktkategori]], Tabell4[Velg kategori], Tabell4[Faktor]),"")</f>
        <v>0</v>
      </c>
      <c r="M73" s="253" t="str">
        <f>IFERROR(_xlfn.XLOOKUP(Tabell1[[#This Row],[Produktkategori]], Tabell4[Velg kategori], Tabell4[Avfallskategori]),"")</f>
        <v>Udefinert</v>
      </c>
      <c r="N73" s="95"/>
      <c r="O73" s="119"/>
      <c r="P73" s="80"/>
      <c r="Q73" s="127">
        <f t="shared" si="14"/>
        <v>0</v>
      </c>
      <c r="R73" s="127">
        <f t="shared" si="15"/>
        <v>0</v>
      </c>
      <c r="S73" s="127">
        <f t="shared" si="16"/>
        <v>0</v>
      </c>
      <c r="T73" s="127">
        <f t="shared" si="17"/>
        <v>0</v>
      </c>
      <c r="U73" s="127">
        <f t="shared" si="18"/>
        <v>0</v>
      </c>
      <c r="V73" s="127">
        <f t="shared" si="19"/>
        <v>0</v>
      </c>
      <c r="W73" s="102"/>
      <c r="X73" s="127">
        <f t="shared" si="20"/>
        <v>0</v>
      </c>
      <c r="Y73" s="127">
        <f>Tabell1[[#This Row],[Vekt (kg)]]-(Tabell1[[#This Row],[Vekt (kg)]]*Tabell1[[#This Row],[Gjenvinnbarhet]])</f>
        <v>0</v>
      </c>
      <c r="Z73" s="127">
        <f>Tabell1[[#This Row],[Vekt (kg)]]*Tabell1[[#This Row],[Gjenvinnbarhet]]</f>
        <v>0</v>
      </c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</row>
    <row r="74" spans="1:228" s="5" customFormat="1" ht="12.95" customHeight="1">
      <c r="A74" s="1"/>
      <c r="B74" s="251" t="s">
        <v>141</v>
      </c>
      <c r="C74" s="85" t="s">
        <v>142</v>
      </c>
      <c r="D74" s="91"/>
      <c r="E74" s="85" t="s">
        <v>143</v>
      </c>
      <c r="F74" s="250"/>
      <c r="G74" s="80"/>
      <c r="H74" s="93" t="s">
        <v>144</v>
      </c>
      <c r="I74" s="94"/>
      <c r="J74" s="80"/>
      <c r="K74" s="95" t="s">
        <v>145</v>
      </c>
      <c r="L74" s="252">
        <f>IFERROR(_xlfn.XLOOKUP(Tabell1[[#This Row],[Produktkategori]], Tabell4[Velg kategori], Tabell4[Faktor]),"")</f>
        <v>0</v>
      </c>
      <c r="M74" s="253" t="str">
        <f>IFERROR(_xlfn.XLOOKUP(Tabell1[[#This Row],[Produktkategori]], Tabell4[Velg kategori], Tabell4[Avfallskategori]),"")</f>
        <v>Udefinert</v>
      </c>
      <c r="N74" s="95"/>
      <c r="O74" s="119"/>
      <c r="P74" s="80"/>
      <c r="Q74" s="127">
        <f t="shared" si="14"/>
        <v>0</v>
      </c>
      <c r="R74" s="127">
        <f t="shared" si="15"/>
        <v>0</v>
      </c>
      <c r="S74" s="127">
        <f t="shared" si="16"/>
        <v>0</v>
      </c>
      <c r="T74" s="127">
        <f t="shared" si="17"/>
        <v>0</v>
      </c>
      <c r="U74" s="127">
        <f t="shared" si="18"/>
        <v>0</v>
      </c>
      <c r="V74" s="127">
        <f t="shared" si="19"/>
        <v>0</v>
      </c>
      <c r="W74" s="102"/>
      <c r="X74" s="127">
        <f t="shared" si="20"/>
        <v>0</v>
      </c>
      <c r="Y74" s="127">
        <f>Tabell1[[#This Row],[Vekt (kg)]]-(Tabell1[[#This Row],[Vekt (kg)]]*Tabell1[[#This Row],[Gjenvinnbarhet]])</f>
        <v>0</v>
      </c>
      <c r="Z74" s="127">
        <f>Tabell1[[#This Row],[Vekt (kg)]]*Tabell1[[#This Row],[Gjenvinnbarhet]]</f>
        <v>0</v>
      </c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</row>
    <row r="75" spans="1:228" s="5" customFormat="1" ht="12.95" customHeight="1">
      <c r="A75" s="1"/>
      <c r="B75" s="251" t="s">
        <v>141</v>
      </c>
      <c r="C75" s="85" t="s">
        <v>142</v>
      </c>
      <c r="D75" s="91"/>
      <c r="E75" s="85" t="s">
        <v>143</v>
      </c>
      <c r="F75" s="250"/>
      <c r="G75" s="80"/>
      <c r="H75" s="93" t="s">
        <v>144</v>
      </c>
      <c r="I75" s="94"/>
      <c r="J75" s="80"/>
      <c r="K75" s="95" t="s">
        <v>145</v>
      </c>
      <c r="L75" s="252">
        <f>IFERROR(_xlfn.XLOOKUP(Tabell1[[#This Row],[Produktkategori]], Tabell4[Velg kategori], Tabell4[Faktor]),"")</f>
        <v>0</v>
      </c>
      <c r="M75" s="253" t="str">
        <f>IFERROR(_xlfn.XLOOKUP(Tabell1[[#This Row],[Produktkategori]], Tabell4[Velg kategori], Tabell4[Avfallskategori]),"")</f>
        <v>Udefinert</v>
      </c>
      <c r="N75" s="95"/>
      <c r="O75" s="119"/>
      <c r="P75" s="80"/>
      <c r="Q75" s="127">
        <f t="shared" si="14"/>
        <v>0</v>
      </c>
      <c r="R75" s="127">
        <f t="shared" si="15"/>
        <v>0</v>
      </c>
      <c r="S75" s="127">
        <f t="shared" si="16"/>
        <v>0</v>
      </c>
      <c r="T75" s="127">
        <f t="shared" si="17"/>
        <v>0</v>
      </c>
      <c r="U75" s="127">
        <f t="shared" si="18"/>
        <v>0</v>
      </c>
      <c r="V75" s="127">
        <f t="shared" si="19"/>
        <v>0</v>
      </c>
      <c r="W75" s="102"/>
      <c r="X75" s="127">
        <f t="shared" si="20"/>
        <v>0</v>
      </c>
      <c r="Y75" s="127">
        <f>Tabell1[[#This Row],[Vekt (kg)]]-(Tabell1[[#This Row],[Vekt (kg)]]*Tabell1[[#This Row],[Gjenvinnbarhet]])</f>
        <v>0</v>
      </c>
      <c r="Z75" s="127">
        <f>Tabell1[[#This Row],[Vekt (kg)]]*Tabell1[[#This Row],[Gjenvinnbarhet]]</f>
        <v>0</v>
      </c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</row>
    <row r="76" spans="1:228" s="5" customFormat="1" ht="12.95" customHeight="1">
      <c r="A76" s="1"/>
      <c r="B76" s="251" t="s">
        <v>141</v>
      </c>
      <c r="C76" s="85" t="s">
        <v>142</v>
      </c>
      <c r="D76" s="91"/>
      <c r="E76" s="85" t="s">
        <v>143</v>
      </c>
      <c r="F76" s="250"/>
      <c r="G76" s="80"/>
      <c r="H76" s="93" t="s">
        <v>144</v>
      </c>
      <c r="I76" s="94"/>
      <c r="J76" s="80"/>
      <c r="K76" s="95" t="s">
        <v>145</v>
      </c>
      <c r="L76" s="252">
        <f>IFERROR(_xlfn.XLOOKUP(Tabell1[[#This Row],[Produktkategori]], Tabell4[Velg kategori], Tabell4[Faktor]),"")</f>
        <v>0</v>
      </c>
      <c r="M76" s="253" t="str">
        <f>IFERROR(_xlfn.XLOOKUP(Tabell1[[#This Row],[Produktkategori]], Tabell4[Velg kategori], Tabell4[Avfallskategori]),"")</f>
        <v>Udefinert</v>
      </c>
      <c r="N76" s="95"/>
      <c r="O76" s="119"/>
      <c r="P76" s="80"/>
      <c r="Q76" s="127">
        <f t="shared" si="14"/>
        <v>0</v>
      </c>
      <c r="R76" s="127">
        <f t="shared" si="15"/>
        <v>0</v>
      </c>
      <c r="S76" s="127">
        <f t="shared" si="16"/>
        <v>0</v>
      </c>
      <c r="T76" s="127">
        <f t="shared" si="17"/>
        <v>0</v>
      </c>
      <c r="U76" s="127">
        <f t="shared" si="18"/>
        <v>0</v>
      </c>
      <c r="V76" s="127">
        <f t="shared" si="19"/>
        <v>0</v>
      </c>
      <c r="W76" s="102"/>
      <c r="X76" s="127">
        <f t="shared" si="20"/>
        <v>0</v>
      </c>
      <c r="Y76" s="127">
        <f>Tabell1[[#This Row],[Vekt (kg)]]-(Tabell1[[#This Row],[Vekt (kg)]]*Tabell1[[#This Row],[Gjenvinnbarhet]])</f>
        <v>0</v>
      </c>
      <c r="Z76" s="127">
        <f>Tabell1[[#This Row],[Vekt (kg)]]*Tabell1[[#This Row],[Gjenvinnbarhet]]</f>
        <v>0</v>
      </c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</row>
    <row r="77" spans="1:228" s="5" customFormat="1" ht="12.95" customHeight="1">
      <c r="A77" s="1"/>
      <c r="B77" s="251" t="s">
        <v>141</v>
      </c>
      <c r="C77" s="85" t="s">
        <v>142</v>
      </c>
      <c r="D77" s="91"/>
      <c r="E77" s="85" t="s">
        <v>143</v>
      </c>
      <c r="F77" s="250"/>
      <c r="G77" s="80"/>
      <c r="H77" s="93" t="s">
        <v>144</v>
      </c>
      <c r="I77" s="94"/>
      <c r="J77" s="80"/>
      <c r="K77" s="95" t="s">
        <v>145</v>
      </c>
      <c r="L77" s="252">
        <f>IFERROR(_xlfn.XLOOKUP(Tabell1[[#This Row],[Produktkategori]], Tabell4[Velg kategori], Tabell4[Faktor]),"")</f>
        <v>0</v>
      </c>
      <c r="M77" s="253" t="str">
        <f>IFERROR(_xlfn.XLOOKUP(Tabell1[[#This Row],[Produktkategori]], Tabell4[Velg kategori], Tabell4[Avfallskategori]),"")</f>
        <v>Udefinert</v>
      </c>
      <c r="N77" s="95"/>
      <c r="O77" s="119"/>
      <c r="P77" s="80"/>
      <c r="Q77" s="127">
        <f t="shared" si="14"/>
        <v>0</v>
      </c>
      <c r="R77" s="127">
        <f t="shared" si="15"/>
        <v>0</v>
      </c>
      <c r="S77" s="127">
        <f t="shared" si="16"/>
        <v>0</v>
      </c>
      <c r="T77" s="127">
        <f t="shared" si="17"/>
        <v>0</v>
      </c>
      <c r="U77" s="127">
        <f t="shared" si="18"/>
        <v>0</v>
      </c>
      <c r="V77" s="127">
        <f t="shared" si="19"/>
        <v>0</v>
      </c>
      <c r="W77" s="102"/>
      <c r="X77" s="127">
        <f t="shared" si="20"/>
        <v>0</v>
      </c>
      <c r="Y77" s="127">
        <f>Tabell1[[#This Row],[Vekt (kg)]]-(Tabell1[[#This Row],[Vekt (kg)]]*Tabell1[[#This Row],[Gjenvinnbarhet]])</f>
        <v>0</v>
      </c>
      <c r="Z77" s="127">
        <f>Tabell1[[#This Row],[Vekt (kg)]]*Tabell1[[#This Row],[Gjenvinnbarhet]]</f>
        <v>0</v>
      </c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</row>
    <row r="78" spans="1:228" s="5" customFormat="1" ht="12.95" customHeight="1">
      <c r="A78" s="1"/>
      <c r="B78" s="251" t="s">
        <v>141</v>
      </c>
      <c r="C78" s="85" t="s">
        <v>142</v>
      </c>
      <c r="D78" s="91"/>
      <c r="E78" s="85" t="s">
        <v>143</v>
      </c>
      <c r="F78" s="250"/>
      <c r="G78" s="80"/>
      <c r="H78" s="93" t="s">
        <v>144</v>
      </c>
      <c r="I78" s="94"/>
      <c r="J78" s="80"/>
      <c r="K78" s="95" t="s">
        <v>145</v>
      </c>
      <c r="L78" s="252">
        <f>IFERROR(_xlfn.XLOOKUP(Tabell1[[#This Row],[Produktkategori]], Tabell4[Velg kategori], Tabell4[Faktor]),"")</f>
        <v>0</v>
      </c>
      <c r="M78" s="253" t="str">
        <f>IFERROR(_xlfn.XLOOKUP(Tabell1[[#This Row],[Produktkategori]], Tabell4[Velg kategori], Tabell4[Avfallskategori]),"")</f>
        <v>Udefinert</v>
      </c>
      <c r="N78" s="95"/>
      <c r="O78" s="119"/>
      <c r="P78" s="80"/>
      <c r="Q78" s="127">
        <f t="shared" si="14"/>
        <v>0</v>
      </c>
      <c r="R78" s="127">
        <f t="shared" si="15"/>
        <v>0</v>
      </c>
      <c r="S78" s="127">
        <f t="shared" si="16"/>
        <v>0</v>
      </c>
      <c r="T78" s="127">
        <f t="shared" si="17"/>
        <v>0</v>
      </c>
      <c r="U78" s="127">
        <f t="shared" si="18"/>
        <v>0</v>
      </c>
      <c r="V78" s="127">
        <f t="shared" si="19"/>
        <v>0</v>
      </c>
      <c r="W78" s="102"/>
      <c r="X78" s="127">
        <f t="shared" si="20"/>
        <v>0</v>
      </c>
      <c r="Y78" s="127">
        <f>Tabell1[[#This Row],[Vekt (kg)]]-(Tabell1[[#This Row],[Vekt (kg)]]*Tabell1[[#This Row],[Gjenvinnbarhet]])</f>
        <v>0</v>
      </c>
      <c r="Z78" s="127">
        <f>Tabell1[[#This Row],[Vekt (kg)]]*Tabell1[[#This Row],[Gjenvinnbarhet]]</f>
        <v>0</v>
      </c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</row>
    <row r="79" spans="1:228" s="5" customFormat="1" ht="12.95" customHeight="1">
      <c r="A79" s="1"/>
      <c r="B79" s="251" t="s">
        <v>141</v>
      </c>
      <c r="C79" s="85" t="s">
        <v>142</v>
      </c>
      <c r="D79" s="91"/>
      <c r="E79" s="85" t="s">
        <v>143</v>
      </c>
      <c r="F79" s="250"/>
      <c r="G79" s="80"/>
      <c r="H79" s="93" t="s">
        <v>144</v>
      </c>
      <c r="I79" s="94"/>
      <c r="J79" s="80"/>
      <c r="K79" s="95" t="s">
        <v>145</v>
      </c>
      <c r="L79" s="252">
        <f>IFERROR(_xlfn.XLOOKUP(Tabell1[[#This Row],[Produktkategori]], Tabell4[Velg kategori], Tabell4[Faktor]),"")</f>
        <v>0</v>
      </c>
      <c r="M79" s="253" t="str">
        <f>IFERROR(_xlfn.XLOOKUP(Tabell1[[#This Row],[Produktkategori]], Tabell4[Velg kategori], Tabell4[Avfallskategori]),"")</f>
        <v>Udefinert</v>
      </c>
      <c r="N79" s="95"/>
      <c r="O79" s="119"/>
      <c r="P79" s="80"/>
      <c r="Q79" s="127">
        <f t="shared" si="14"/>
        <v>0</v>
      </c>
      <c r="R79" s="127">
        <f t="shared" si="15"/>
        <v>0</v>
      </c>
      <c r="S79" s="127">
        <f t="shared" si="16"/>
        <v>0</v>
      </c>
      <c r="T79" s="127">
        <f t="shared" si="17"/>
        <v>0</v>
      </c>
      <c r="U79" s="127">
        <f t="shared" si="18"/>
        <v>0</v>
      </c>
      <c r="V79" s="127">
        <f t="shared" si="19"/>
        <v>0</v>
      </c>
      <c r="W79" s="102"/>
      <c r="X79" s="127">
        <f t="shared" si="20"/>
        <v>0</v>
      </c>
      <c r="Y79" s="127">
        <f>Tabell1[[#This Row],[Vekt (kg)]]-(Tabell1[[#This Row],[Vekt (kg)]]*Tabell1[[#This Row],[Gjenvinnbarhet]])</f>
        <v>0</v>
      </c>
      <c r="Z79" s="127">
        <f>Tabell1[[#This Row],[Vekt (kg)]]*Tabell1[[#This Row],[Gjenvinnbarhet]]</f>
        <v>0</v>
      </c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</row>
    <row r="80" spans="1:228" s="5" customFormat="1" ht="12.95" customHeight="1">
      <c r="A80" s="1"/>
      <c r="B80" s="251" t="s">
        <v>141</v>
      </c>
      <c r="C80" s="85" t="s">
        <v>142</v>
      </c>
      <c r="D80" s="91"/>
      <c r="E80" s="85" t="s">
        <v>143</v>
      </c>
      <c r="F80" s="250"/>
      <c r="G80" s="80"/>
      <c r="H80" s="93" t="s">
        <v>144</v>
      </c>
      <c r="I80" s="94"/>
      <c r="J80" s="80"/>
      <c r="K80" s="95" t="s">
        <v>145</v>
      </c>
      <c r="L80" s="252">
        <f>IFERROR(_xlfn.XLOOKUP(Tabell1[[#This Row],[Produktkategori]], Tabell4[Velg kategori], Tabell4[Faktor]),"")</f>
        <v>0</v>
      </c>
      <c r="M80" s="253" t="str">
        <f>IFERROR(_xlfn.XLOOKUP(Tabell1[[#This Row],[Produktkategori]], Tabell4[Velg kategori], Tabell4[Avfallskategori]),"")</f>
        <v>Udefinert</v>
      </c>
      <c r="N80" s="95"/>
      <c r="O80" s="119"/>
      <c r="P80" s="80"/>
      <c r="Q80" s="127">
        <f t="shared" si="14"/>
        <v>0</v>
      </c>
      <c r="R80" s="127">
        <f t="shared" si="15"/>
        <v>0</v>
      </c>
      <c r="S80" s="127">
        <f t="shared" si="16"/>
        <v>0</v>
      </c>
      <c r="T80" s="127">
        <f t="shared" si="17"/>
        <v>0</v>
      </c>
      <c r="U80" s="127">
        <f t="shared" si="18"/>
        <v>0</v>
      </c>
      <c r="V80" s="127">
        <f t="shared" si="19"/>
        <v>0</v>
      </c>
      <c r="W80" s="102"/>
      <c r="X80" s="127">
        <f t="shared" si="20"/>
        <v>0</v>
      </c>
      <c r="Y80" s="127">
        <f>Tabell1[[#This Row],[Vekt (kg)]]-(Tabell1[[#This Row],[Vekt (kg)]]*Tabell1[[#This Row],[Gjenvinnbarhet]])</f>
        <v>0</v>
      </c>
      <c r="Z80" s="127">
        <f>Tabell1[[#This Row],[Vekt (kg)]]*Tabell1[[#This Row],[Gjenvinnbarhet]]</f>
        <v>0</v>
      </c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</row>
    <row r="81" spans="1:228" s="5" customFormat="1" ht="12.95" customHeight="1">
      <c r="A81" s="1"/>
      <c r="B81" s="251" t="s">
        <v>141</v>
      </c>
      <c r="C81" s="85" t="s">
        <v>142</v>
      </c>
      <c r="D81" s="91"/>
      <c r="E81" s="85" t="s">
        <v>143</v>
      </c>
      <c r="F81" s="250"/>
      <c r="G81" s="80"/>
      <c r="H81" s="93" t="s">
        <v>144</v>
      </c>
      <c r="I81" s="94"/>
      <c r="J81" s="80"/>
      <c r="K81" s="95" t="s">
        <v>145</v>
      </c>
      <c r="L81" s="252">
        <f>IFERROR(_xlfn.XLOOKUP(Tabell1[[#This Row],[Produktkategori]], Tabell4[Velg kategori], Tabell4[Faktor]),"")</f>
        <v>0</v>
      </c>
      <c r="M81" s="253" t="str">
        <f>IFERROR(_xlfn.XLOOKUP(Tabell1[[#This Row],[Produktkategori]], Tabell4[Velg kategori], Tabell4[Avfallskategori]),"")</f>
        <v>Udefinert</v>
      </c>
      <c r="N81" s="95"/>
      <c r="O81" s="119"/>
      <c r="P81" s="80"/>
      <c r="Q81" s="127">
        <f t="shared" si="14"/>
        <v>0</v>
      </c>
      <c r="R81" s="127">
        <f t="shared" si="15"/>
        <v>0</v>
      </c>
      <c r="S81" s="127">
        <f t="shared" si="16"/>
        <v>0</v>
      </c>
      <c r="T81" s="127">
        <f t="shared" si="17"/>
        <v>0</v>
      </c>
      <c r="U81" s="127">
        <f t="shared" si="18"/>
        <v>0</v>
      </c>
      <c r="V81" s="127">
        <f t="shared" si="19"/>
        <v>0</v>
      </c>
      <c r="W81" s="102"/>
      <c r="X81" s="127">
        <f t="shared" si="20"/>
        <v>0</v>
      </c>
      <c r="Y81" s="127">
        <f>Tabell1[[#This Row],[Vekt (kg)]]-(Tabell1[[#This Row],[Vekt (kg)]]*Tabell1[[#This Row],[Gjenvinnbarhet]])</f>
        <v>0</v>
      </c>
      <c r="Z81" s="127">
        <f>Tabell1[[#This Row],[Vekt (kg)]]*Tabell1[[#This Row],[Gjenvinnbarhet]]</f>
        <v>0</v>
      </c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</row>
    <row r="82" spans="1:228" s="5" customFormat="1" ht="12.95" customHeight="1">
      <c r="A82" s="1"/>
      <c r="B82" s="251" t="s">
        <v>141</v>
      </c>
      <c r="C82" s="85" t="s">
        <v>142</v>
      </c>
      <c r="D82" s="91"/>
      <c r="E82" s="85" t="s">
        <v>143</v>
      </c>
      <c r="F82" s="250"/>
      <c r="G82" s="80"/>
      <c r="H82" s="93" t="s">
        <v>144</v>
      </c>
      <c r="I82" s="94"/>
      <c r="J82" s="80"/>
      <c r="K82" s="95" t="s">
        <v>145</v>
      </c>
      <c r="L82" s="252">
        <f>IFERROR(_xlfn.XLOOKUP(Tabell1[[#This Row],[Produktkategori]], Tabell4[Velg kategori], Tabell4[Faktor]),"")</f>
        <v>0</v>
      </c>
      <c r="M82" s="253" t="str">
        <f>IFERROR(_xlfn.XLOOKUP(Tabell1[[#This Row],[Produktkategori]], Tabell4[Velg kategori], Tabell4[Avfallskategori]),"")</f>
        <v>Udefinert</v>
      </c>
      <c r="N82" s="95"/>
      <c r="O82" s="119"/>
      <c r="P82" s="80"/>
      <c r="Q82" s="127">
        <f t="shared" si="14"/>
        <v>0</v>
      </c>
      <c r="R82" s="127">
        <f t="shared" si="15"/>
        <v>0</v>
      </c>
      <c r="S82" s="127">
        <f t="shared" si="16"/>
        <v>0</v>
      </c>
      <c r="T82" s="127">
        <f t="shared" si="17"/>
        <v>0</v>
      </c>
      <c r="U82" s="127">
        <f t="shared" si="18"/>
        <v>0</v>
      </c>
      <c r="V82" s="127">
        <f t="shared" si="19"/>
        <v>0</v>
      </c>
      <c r="W82" s="102"/>
      <c r="X82" s="127">
        <f t="shared" si="20"/>
        <v>0</v>
      </c>
      <c r="Y82" s="127">
        <f>Tabell1[[#This Row],[Vekt (kg)]]-(Tabell1[[#This Row],[Vekt (kg)]]*Tabell1[[#This Row],[Gjenvinnbarhet]])</f>
        <v>0</v>
      </c>
      <c r="Z82" s="127">
        <f>Tabell1[[#This Row],[Vekt (kg)]]*Tabell1[[#This Row],[Gjenvinnbarhet]]</f>
        <v>0</v>
      </c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</row>
    <row r="83" spans="1:228" s="5" customFormat="1" ht="12.95" customHeight="1">
      <c r="A83" s="1"/>
      <c r="B83" s="251" t="s">
        <v>141</v>
      </c>
      <c r="C83" s="85" t="s">
        <v>142</v>
      </c>
      <c r="D83" s="91"/>
      <c r="E83" s="85" t="s">
        <v>143</v>
      </c>
      <c r="F83" s="250"/>
      <c r="G83" s="80"/>
      <c r="H83" s="93" t="s">
        <v>144</v>
      </c>
      <c r="I83" s="94"/>
      <c r="J83" s="80"/>
      <c r="K83" s="95" t="s">
        <v>145</v>
      </c>
      <c r="L83" s="252">
        <f>IFERROR(_xlfn.XLOOKUP(Tabell1[[#This Row],[Produktkategori]], Tabell4[Velg kategori], Tabell4[Faktor]),"")</f>
        <v>0</v>
      </c>
      <c r="M83" s="253" t="str">
        <f>IFERROR(_xlfn.XLOOKUP(Tabell1[[#This Row],[Produktkategori]], Tabell4[Velg kategori], Tabell4[Avfallskategori]),"")</f>
        <v>Udefinert</v>
      </c>
      <c r="N83" s="95"/>
      <c r="O83" s="119"/>
      <c r="P83" s="80"/>
      <c r="Q83" s="127">
        <f t="shared" si="14"/>
        <v>0</v>
      </c>
      <c r="R83" s="127">
        <f t="shared" si="15"/>
        <v>0</v>
      </c>
      <c r="S83" s="127">
        <f t="shared" si="16"/>
        <v>0</v>
      </c>
      <c r="T83" s="127">
        <f t="shared" si="17"/>
        <v>0</v>
      </c>
      <c r="U83" s="127">
        <f t="shared" si="18"/>
        <v>0</v>
      </c>
      <c r="V83" s="127">
        <f t="shared" si="19"/>
        <v>0</v>
      </c>
      <c r="W83" s="102"/>
      <c r="X83" s="127">
        <f t="shared" si="20"/>
        <v>0</v>
      </c>
      <c r="Y83" s="127">
        <f>Tabell1[[#This Row],[Vekt (kg)]]-(Tabell1[[#This Row],[Vekt (kg)]]*Tabell1[[#This Row],[Gjenvinnbarhet]])</f>
        <v>0</v>
      </c>
      <c r="Z83" s="127">
        <f>Tabell1[[#This Row],[Vekt (kg)]]*Tabell1[[#This Row],[Gjenvinnbarhet]]</f>
        <v>0</v>
      </c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</row>
    <row r="84" spans="1:228" s="5" customFormat="1" ht="12.95" customHeight="1">
      <c r="A84" s="1"/>
      <c r="B84" s="251" t="s">
        <v>141</v>
      </c>
      <c r="C84" s="85" t="s">
        <v>142</v>
      </c>
      <c r="D84" s="91"/>
      <c r="E84" s="85" t="s">
        <v>143</v>
      </c>
      <c r="F84" s="250"/>
      <c r="G84" s="80"/>
      <c r="H84" s="93" t="s">
        <v>144</v>
      </c>
      <c r="I84" s="94"/>
      <c r="J84" s="80"/>
      <c r="K84" s="95" t="s">
        <v>145</v>
      </c>
      <c r="L84" s="252">
        <f>IFERROR(_xlfn.XLOOKUP(Tabell1[[#This Row],[Produktkategori]], Tabell4[Velg kategori], Tabell4[Faktor]),"")</f>
        <v>0</v>
      </c>
      <c r="M84" s="253" t="str">
        <f>IFERROR(_xlfn.XLOOKUP(Tabell1[[#This Row],[Produktkategori]], Tabell4[Velg kategori], Tabell4[Avfallskategori]),"")</f>
        <v>Udefinert</v>
      </c>
      <c r="N84" s="95"/>
      <c r="O84" s="119"/>
      <c r="P84" s="80"/>
      <c r="Q84" s="127">
        <f t="shared" si="14"/>
        <v>0</v>
      </c>
      <c r="R84" s="127">
        <f t="shared" si="15"/>
        <v>0</v>
      </c>
      <c r="S84" s="127">
        <f t="shared" si="16"/>
        <v>0</v>
      </c>
      <c r="T84" s="127">
        <f t="shared" si="17"/>
        <v>0</v>
      </c>
      <c r="U84" s="127">
        <f t="shared" si="18"/>
        <v>0</v>
      </c>
      <c r="V84" s="127">
        <f t="shared" si="19"/>
        <v>0</v>
      </c>
      <c r="W84" s="102"/>
      <c r="X84" s="127">
        <f t="shared" si="20"/>
        <v>0</v>
      </c>
      <c r="Y84" s="127">
        <f>Tabell1[[#This Row],[Vekt (kg)]]-(Tabell1[[#This Row],[Vekt (kg)]]*Tabell1[[#This Row],[Gjenvinnbarhet]])</f>
        <v>0</v>
      </c>
      <c r="Z84" s="127">
        <f>Tabell1[[#This Row],[Vekt (kg)]]*Tabell1[[#This Row],[Gjenvinnbarhet]]</f>
        <v>0</v>
      </c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</row>
    <row r="85" spans="1:228" s="5" customFormat="1" ht="12.95" customHeight="1">
      <c r="A85" s="1"/>
      <c r="B85" s="251" t="s">
        <v>141</v>
      </c>
      <c r="C85" s="85" t="s">
        <v>142</v>
      </c>
      <c r="D85" s="91"/>
      <c r="E85" s="85" t="s">
        <v>143</v>
      </c>
      <c r="F85" s="250"/>
      <c r="G85" s="80"/>
      <c r="H85" s="93" t="s">
        <v>144</v>
      </c>
      <c r="I85" s="94"/>
      <c r="J85" s="80"/>
      <c r="K85" s="95" t="s">
        <v>145</v>
      </c>
      <c r="L85" s="252">
        <f>IFERROR(_xlfn.XLOOKUP(Tabell1[[#This Row],[Produktkategori]], Tabell4[Velg kategori], Tabell4[Faktor]),"")</f>
        <v>0</v>
      </c>
      <c r="M85" s="253" t="str">
        <f>IFERROR(_xlfn.XLOOKUP(Tabell1[[#This Row],[Produktkategori]], Tabell4[Velg kategori], Tabell4[Avfallskategori]),"")</f>
        <v>Udefinert</v>
      </c>
      <c r="N85" s="95"/>
      <c r="O85" s="119"/>
      <c r="P85" s="80"/>
      <c r="Q85" s="127">
        <f t="shared" si="14"/>
        <v>0</v>
      </c>
      <c r="R85" s="127">
        <f t="shared" si="15"/>
        <v>0</v>
      </c>
      <c r="S85" s="127">
        <f t="shared" si="16"/>
        <v>0</v>
      </c>
      <c r="T85" s="127">
        <f t="shared" si="17"/>
        <v>0</v>
      </c>
      <c r="U85" s="127">
        <f t="shared" si="18"/>
        <v>0</v>
      </c>
      <c r="V85" s="127">
        <f t="shared" si="19"/>
        <v>0</v>
      </c>
      <c r="W85" s="102"/>
      <c r="X85" s="127">
        <f t="shared" si="20"/>
        <v>0</v>
      </c>
      <c r="Y85" s="127">
        <f>Tabell1[[#This Row],[Vekt (kg)]]-(Tabell1[[#This Row],[Vekt (kg)]]*Tabell1[[#This Row],[Gjenvinnbarhet]])</f>
        <v>0</v>
      </c>
      <c r="Z85" s="127">
        <f>Tabell1[[#This Row],[Vekt (kg)]]*Tabell1[[#This Row],[Gjenvinnbarhet]]</f>
        <v>0</v>
      </c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</row>
    <row r="86" spans="1:228" s="5" customFormat="1" ht="12.95" customHeight="1">
      <c r="A86" s="1"/>
      <c r="B86" s="251" t="s">
        <v>141</v>
      </c>
      <c r="C86" s="85" t="s">
        <v>142</v>
      </c>
      <c r="D86" s="91"/>
      <c r="E86" s="85" t="s">
        <v>143</v>
      </c>
      <c r="F86" s="250"/>
      <c r="G86" s="80"/>
      <c r="H86" s="93" t="s">
        <v>144</v>
      </c>
      <c r="I86" s="94"/>
      <c r="J86" s="80"/>
      <c r="K86" s="95" t="s">
        <v>145</v>
      </c>
      <c r="L86" s="252">
        <f>IFERROR(_xlfn.XLOOKUP(Tabell1[[#This Row],[Produktkategori]], Tabell4[Velg kategori], Tabell4[Faktor]),"")</f>
        <v>0</v>
      </c>
      <c r="M86" s="253" t="str">
        <f>IFERROR(_xlfn.XLOOKUP(Tabell1[[#This Row],[Produktkategori]], Tabell4[Velg kategori], Tabell4[Avfallskategori]),"")</f>
        <v>Udefinert</v>
      </c>
      <c r="N86" s="95"/>
      <c r="O86" s="119"/>
      <c r="P86" s="80"/>
      <c r="Q86" s="127">
        <f t="shared" si="14"/>
        <v>0</v>
      </c>
      <c r="R86" s="127">
        <f t="shared" si="15"/>
        <v>0</v>
      </c>
      <c r="S86" s="127">
        <f t="shared" si="16"/>
        <v>0</v>
      </c>
      <c r="T86" s="127">
        <f t="shared" si="17"/>
        <v>0</v>
      </c>
      <c r="U86" s="127">
        <f t="shared" si="18"/>
        <v>0</v>
      </c>
      <c r="V86" s="127">
        <f t="shared" si="19"/>
        <v>0</v>
      </c>
      <c r="W86" s="102"/>
      <c r="X86" s="127">
        <f t="shared" si="20"/>
        <v>0</v>
      </c>
      <c r="Y86" s="127">
        <f>Tabell1[[#This Row],[Vekt (kg)]]-(Tabell1[[#This Row],[Vekt (kg)]]*Tabell1[[#This Row],[Gjenvinnbarhet]])</f>
        <v>0</v>
      </c>
      <c r="Z86" s="127">
        <f>Tabell1[[#This Row],[Vekt (kg)]]*Tabell1[[#This Row],[Gjenvinnbarhet]]</f>
        <v>0</v>
      </c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</row>
    <row r="87" spans="1:228" s="5" customFormat="1" ht="12.95" customHeight="1">
      <c r="A87" s="1"/>
      <c r="B87" s="251" t="s">
        <v>141</v>
      </c>
      <c r="C87" s="85" t="s">
        <v>142</v>
      </c>
      <c r="D87" s="91"/>
      <c r="E87" s="85" t="s">
        <v>143</v>
      </c>
      <c r="F87" s="250"/>
      <c r="G87" s="80"/>
      <c r="H87" s="93" t="s">
        <v>144</v>
      </c>
      <c r="I87" s="94"/>
      <c r="J87" s="80"/>
      <c r="K87" s="95" t="s">
        <v>145</v>
      </c>
      <c r="L87" s="252">
        <f>IFERROR(_xlfn.XLOOKUP(Tabell1[[#This Row],[Produktkategori]], Tabell4[Velg kategori], Tabell4[Faktor]),"")</f>
        <v>0</v>
      </c>
      <c r="M87" s="253" t="str">
        <f>IFERROR(_xlfn.XLOOKUP(Tabell1[[#This Row],[Produktkategori]], Tabell4[Velg kategori], Tabell4[Avfallskategori]),"")</f>
        <v>Udefinert</v>
      </c>
      <c r="N87" s="95"/>
      <c r="O87" s="119"/>
      <c r="P87" s="80"/>
      <c r="Q87" s="127">
        <f t="shared" si="14"/>
        <v>0</v>
      </c>
      <c r="R87" s="127">
        <f t="shared" si="15"/>
        <v>0</v>
      </c>
      <c r="S87" s="127">
        <f t="shared" si="16"/>
        <v>0</v>
      </c>
      <c r="T87" s="127">
        <f t="shared" si="17"/>
        <v>0</v>
      </c>
      <c r="U87" s="127">
        <f t="shared" si="18"/>
        <v>0</v>
      </c>
      <c r="V87" s="127">
        <f t="shared" si="19"/>
        <v>0</v>
      </c>
      <c r="W87" s="102"/>
      <c r="X87" s="127">
        <f t="shared" si="20"/>
        <v>0</v>
      </c>
      <c r="Y87" s="127">
        <f>Tabell1[[#This Row],[Vekt (kg)]]-(Tabell1[[#This Row],[Vekt (kg)]]*Tabell1[[#This Row],[Gjenvinnbarhet]])</f>
        <v>0</v>
      </c>
      <c r="Z87" s="127">
        <f>Tabell1[[#This Row],[Vekt (kg)]]*Tabell1[[#This Row],[Gjenvinnbarhet]]</f>
        <v>0</v>
      </c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</row>
    <row r="88" spans="1:228" s="5" customFormat="1" ht="12.95" customHeight="1">
      <c r="A88" s="1"/>
      <c r="B88" s="251" t="s">
        <v>141</v>
      </c>
      <c r="C88" s="85" t="s">
        <v>142</v>
      </c>
      <c r="D88" s="91"/>
      <c r="E88" s="85" t="s">
        <v>143</v>
      </c>
      <c r="F88" s="250"/>
      <c r="G88" s="80"/>
      <c r="H88" s="93" t="s">
        <v>144</v>
      </c>
      <c r="I88" s="94"/>
      <c r="J88" s="80"/>
      <c r="K88" s="95" t="s">
        <v>145</v>
      </c>
      <c r="L88" s="252">
        <f>IFERROR(_xlfn.XLOOKUP(Tabell1[[#This Row],[Produktkategori]], Tabell4[Velg kategori], Tabell4[Faktor]),"")</f>
        <v>0</v>
      </c>
      <c r="M88" s="253" t="str">
        <f>IFERROR(_xlfn.XLOOKUP(Tabell1[[#This Row],[Produktkategori]], Tabell4[Velg kategori], Tabell4[Avfallskategori]),"")</f>
        <v>Udefinert</v>
      </c>
      <c r="N88" s="95"/>
      <c r="O88" s="119"/>
      <c r="P88" s="80"/>
      <c r="Q88" s="127">
        <f t="shared" si="14"/>
        <v>0</v>
      </c>
      <c r="R88" s="127">
        <f t="shared" si="15"/>
        <v>0</v>
      </c>
      <c r="S88" s="127">
        <f t="shared" si="16"/>
        <v>0</v>
      </c>
      <c r="T88" s="127">
        <f t="shared" si="17"/>
        <v>0</v>
      </c>
      <c r="U88" s="127">
        <f t="shared" si="18"/>
        <v>0</v>
      </c>
      <c r="V88" s="127">
        <f t="shared" si="19"/>
        <v>0</v>
      </c>
      <c r="W88" s="102"/>
      <c r="X88" s="127">
        <f t="shared" si="20"/>
        <v>0</v>
      </c>
      <c r="Y88" s="127">
        <f>Tabell1[[#This Row],[Vekt (kg)]]-(Tabell1[[#This Row],[Vekt (kg)]]*Tabell1[[#This Row],[Gjenvinnbarhet]])</f>
        <v>0</v>
      </c>
      <c r="Z88" s="127">
        <f>Tabell1[[#This Row],[Vekt (kg)]]*Tabell1[[#This Row],[Gjenvinnbarhet]]</f>
        <v>0</v>
      </c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</row>
    <row r="89" spans="1:228" s="5" customFormat="1" ht="12.95" customHeight="1">
      <c r="A89" s="1"/>
      <c r="B89" s="251" t="s">
        <v>141</v>
      </c>
      <c r="C89" s="85" t="s">
        <v>142</v>
      </c>
      <c r="D89" s="91"/>
      <c r="E89" s="85" t="s">
        <v>143</v>
      </c>
      <c r="F89" s="250"/>
      <c r="G89" s="80"/>
      <c r="H89" s="93" t="s">
        <v>144</v>
      </c>
      <c r="I89" s="94"/>
      <c r="J89" s="80"/>
      <c r="K89" s="95" t="s">
        <v>145</v>
      </c>
      <c r="L89" s="252">
        <f>IFERROR(_xlfn.XLOOKUP(Tabell1[[#This Row],[Produktkategori]], Tabell4[Velg kategori], Tabell4[Faktor]),"")</f>
        <v>0</v>
      </c>
      <c r="M89" s="253" t="str">
        <f>IFERROR(_xlfn.XLOOKUP(Tabell1[[#This Row],[Produktkategori]], Tabell4[Velg kategori], Tabell4[Avfallskategori]),"")</f>
        <v>Udefinert</v>
      </c>
      <c r="N89" s="95"/>
      <c r="O89" s="119"/>
      <c r="P89" s="80"/>
      <c r="Q89" s="127">
        <f t="shared" si="14"/>
        <v>0</v>
      </c>
      <c r="R89" s="127">
        <f t="shared" si="15"/>
        <v>0</v>
      </c>
      <c r="S89" s="127">
        <f t="shared" si="16"/>
        <v>0</v>
      </c>
      <c r="T89" s="127">
        <f t="shared" si="17"/>
        <v>0</v>
      </c>
      <c r="U89" s="127">
        <f t="shared" si="18"/>
        <v>0</v>
      </c>
      <c r="V89" s="127">
        <f t="shared" si="19"/>
        <v>0</v>
      </c>
      <c r="W89" s="102"/>
      <c r="X89" s="127">
        <f t="shared" si="20"/>
        <v>0</v>
      </c>
      <c r="Y89" s="127">
        <f>Tabell1[[#This Row],[Vekt (kg)]]-(Tabell1[[#This Row],[Vekt (kg)]]*Tabell1[[#This Row],[Gjenvinnbarhet]])</f>
        <v>0</v>
      </c>
      <c r="Z89" s="127">
        <f>Tabell1[[#This Row],[Vekt (kg)]]*Tabell1[[#This Row],[Gjenvinnbarhet]]</f>
        <v>0</v>
      </c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</row>
    <row r="90" spans="1:228" s="5" customFormat="1" ht="12.95" customHeight="1">
      <c r="A90" s="1"/>
      <c r="B90" s="251" t="s">
        <v>141</v>
      </c>
      <c r="C90" s="85" t="s">
        <v>142</v>
      </c>
      <c r="D90" s="91"/>
      <c r="E90" s="85" t="s">
        <v>143</v>
      </c>
      <c r="F90" s="250"/>
      <c r="G90" s="80"/>
      <c r="H90" s="93" t="s">
        <v>144</v>
      </c>
      <c r="I90" s="94"/>
      <c r="J90" s="80"/>
      <c r="K90" s="95" t="s">
        <v>145</v>
      </c>
      <c r="L90" s="252">
        <f>IFERROR(_xlfn.XLOOKUP(Tabell1[[#This Row],[Produktkategori]], Tabell4[Velg kategori], Tabell4[Faktor]),"")</f>
        <v>0</v>
      </c>
      <c r="M90" s="253" t="str">
        <f>IFERROR(_xlfn.XLOOKUP(Tabell1[[#This Row],[Produktkategori]], Tabell4[Velg kategori], Tabell4[Avfallskategori]),"")</f>
        <v>Udefinert</v>
      </c>
      <c r="N90" s="95"/>
      <c r="O90" s="119"/>
      <c r="P90" s="80"/>
      <c r="Q90" s="127">
        <f t="shared" si="14"/>
        <v>0</v>
      </c>
      <c r="R90" s="127">
        <f t="shared" si="15"/>
        <v>0</v>
      </c>
      <c r="S90" s="127">
        <f t="shared" si="16"/>
        <v>0</v>
      </c>
      <c r="T90" s="127">
        <f t="shared" si="17"/>
        <v>0</v>
      </c>
      <c r="U90" s="127">
        <f t="shared" si="18"/>
        <v>0</v>
      </c>
      <c r="V90" s="127">
        <f t="shared" si="19"/>
        <v>0</v>
      </c>
      <c r="W90" s="102"/>
      <c r="X90" s="127">
        <f t="shared" si="20"/>
        <v>0</v>
      </c>
      <c r="Y90" s="127">
        <f>Tabell1[[#This Row],[Vekt (kg)]]-(Tabell1[[#This Row],[Vekt (kg)]]*Tabell1[[#This Row],[Gjenvinnbarhet]])</f>
        <v>0</v>
      </c>
      <c r="Z90" s="127">
        <f>Tabell1[[#This Row],[Vekt (kg)]]*Tabell1[[#This Row],[Gjenvinnbarhet]]</f>
        <v>0</v>
      </c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</row>
    <row r="91" spans="1:228" s="5" customFormat="1" ht="12.95">
      <c r="A91" s="1"/>
      <c r="B91" s="251" t="s">
        <v>141</v>
      </c>
      <c r="C91" s="85" t="s">
        <v>142</v>
      </c>
      <c r="D91" s="91"/>
      <c r="E91" s="85" t="s">
        <v>143</v>
      </c>
      <c r="F91" s="250"/>
      <c r="G91" s="80"/>
      <c r="H91" s="93" t="s">
        <v>144</v>
      </c>
      <c r="I91" s="94"/>
      <c r="J91" s="80"/>
      <c r="K91" s="95" t="s">
        <v>145</v>
      </c>
      <c r="L91" s="252">
        <f>IFERROR(_xlfn.XLOOKUP(Tabell1[[#This Row],[Produktkategori]], Tabell4[Velg kategori], Tabell4[Faktor]),"")</f>
        <v>0</v>
      </c>
      <c r="M91" s="253" t="str">
        <f>IFERROR(_xlfn.XLOOKUP(Tabell1[[#This Row],[Produktkategori]], Tabell4[Velg kategori], Tabell4[Avfallskategori]),"")</f>
        <v>Udefinert</v>
      </c>
      <c r="N91" s="95"/>
      <c r="O91" s="119"/>
      <c r="P91" s="80"/>
      <c r="Q91" s="127">
        <f t="shared" si="14"/>
        <v>0</v>
      </c>
      <c r="R91" s="127">
        <f t="shared" si="15"/>
        <v>0</v>
      </c>
      <c r="S91" s="127">
        <f t="shared" si="16"/>
        <v>0</v>
      </c>
      <c r="T91" s="127">
        <f t="shared" si="17"/>
        <v>0</v>
      </c>
      <c r="U91" s="127">
        <f t="shared" si="18"/>
        <v>0</v>
      </c>
      <c r="V91" s="127">
        <f t="shared" si="19"/>
        <v>0</v>
      </c>
      <c r="W91" s="102"/>
      <c r="X91" s="127">
        <f t="shared" si="20"/>
        <v>0</v>
      </c>
      <c r="Y91" s="127">
        <f>Tabell1[[#This Row],[Vekt (kg)]]-(Tabell1[[#This Row],[Vekt (kg)]]*Tabell1[[#This Row],[Gjenvinnbarhet]])</f>
        <v>0</v>
      </c>
      <c r="Z91" s="127">
        <f>Tabell1[[#This Row],[Vekt (kg)]]*Tabell1[[#This Row],[Gjenvinnbarhet]]</f>
        <v>0</v>
      </c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</row>
    <row r="92" spans="1:228" s="5" customFormat="1" ht="12.95" customHeight="1">
      <c r="A92" s="1"/>
      <c r="B92" s="251" t="s">
        <v>141</v>
      </c>
      <c r="C92" s="85" t="s">
        <v>142</v>
      </c>
      <c r="D92" s="91"/>
      <c r="E92" s="85" t="s">
        <v>143</v>
      </c>
      <c r="F92" s="250"/>
      <c r="G92" s="80"/>
      <c r="H92" s="93" t="s">
        <v>144</v>
      </c>
      <c r="I92" s="94"/>
      <c r="J92" s="80"/>
      <c r="K92" s="95" t="s">
        <v>145</v>
      </c>
      <c r="L92" s="252">
        <f>IFERROR(_xlfn.XLOOKUP(Tabell1[[#This Row],[Produktkategori]], Tabell4[Velg kategori], Tabell4[Faktor]),"")</f>
        <v>0</v>
      </c>
      <c r="M92" s="253" t="str">
        <f>IFERROR(_xlfn.XLOOKUP(Tabell1[[#This Row],[Produktkategori]], Tabell4[Velg kategori], Tabell4[Avfallskategori]),"")</f>
        <v>Udefinert</v>
      </c>
      <c r="N92" s="95"/>
      <c r="O92" s="119"/>
      <c r="P92" s="80"/>
      <c r="Q92" s="127">
        <f t="shared" si="14"/>
        <v>0</v>
      </c>
      <c r="R92" s="127">
        <f t="shared" si="15"/>
        <v>0</v>
      </c>
      <c r="S92" s="127">
        <f t="shared" si="16"/>
        <v>0</v>
      </c>
      <c r="T92" s="127">
        <f t="shared" si="17"/>
        <v>0</v>
      </c>
      <c r="U92" s="127">
        <f t="shared" si="18"/>
        <v>0</v>
      </c>
      <c r="V92" s="127">
        <f t="shared" si="19"/>
        <v>0</v>
      </c>
      <c r="W92" s="102"/>
      <c r="X92" s="127">
        <f t="shared" si="20"/>
        <v>0</v>
      </c>
      <c r="Y92" s="127">
        <f>Tabell1[[#This Row],[Vekt (kg)]]-(Tabell1[[#This Row],[Vekt (kg)]]*Tabell1[[#This Row],[Gjenvinnbarhet]])</f>
        <v>0</v>
      </c>
      <c r="Z92" s="127">
        <f>Tabell1[[#This Row],[Vekt (kg)]]*Tabell1[[#This Row],[Gjenvinnbarhet]]</f>
        <v>0</v>
      </c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</row>
    <row r="93" spans="1:228" s="5" customFormat="1" ht="12.95" customHeight="1">
      <c r="A93" s="1"/>
      <c r="B93" s="251" t="s">
        <v>141</v>
      </c>
      <c r="C93" s="85" t="s">
        <v>142</v>
      </c>
      <c r="D93" s="91"/>
      <c r="E93" s="85" t="s">
        <v>143</v>
      </c>
      <c r="F93" s="250"/>
      <c r="G93" s="80"/>
      <c r="H93" s="93" t="s">
        <v>144</v>
      </c>
      <c r="I93" s="94"/>
      <c r="J93" s="80"/>
      <c r="K93" s="95" t="s">
        <v>145</v>
      </c>
      <c r="L93" s="252">
        <f>IFERROR(_xlfn.XLOOKUP(Tabell1[[#This Row],[Produktkategori]], Tabell4[Velg kategori], Tabell4[Faktor]),"")</f>
        <v>0</v>
      </c>
      <c r="M93" s="253" t="str">
        <f>IFERROR(_xlfn.XLOOKUP(Tabell1[[#This Row],[Produktkategori]], Tabell4[Velg kategori], Tabell4[Avfallskategori]),"")</f>
        <v>Udefinert</v>
      </c>
      <c r="N93" s="95"/>
      <c r="O93" s="119"/>
      <c r="P93" s="80"/>
      <c r="Q93" s="127">
        <f t="shared" si="14"/>
        <v>0</v>
      </c>
      <c r="R93" s="127">
        <f t="shared" si="15"/>
        <v>0</v>
      </c>
      <c r="S93" s="127">
        <f t="shared" si="16"/>
        <v>0</v>
      </c>
      <c r="T93" s="127">
        <f t="shared" si="17"/>
        <v>0</v>
      </c>
      <c r="U93" s="127">
        <f t="shared" si="18"/>
        <v>0</v>
      </c>
      <c r="V93" s="127">
        <f t="shared" si="19"/>
        <v>0</v>
      </c>
      <c r="W93" s="102"/>
      <c r="X93" s="127">
        <f t="shared" si="20"/>
        <v>0</v>
      </c>
      <c r="Y93" s="127">
        <f>Tabell1[[#This Row],[Vekt (kg)]]-(Tabell1[[#This Row],[Vekt (kg)]]*Tabell1[[#This Row],[Gjenvinnbarhet]])</f>
        <v>0</v>
      </c>
      <c r="Z93" s="127">
        <f>Tabell1[[#This Row],[Vekt (kg)]]*Tabell1[[#This Row],[Gjenvinnbarhet]]</f>
        <v>0</v>
      </c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</row>
    <row r="94" spans="1:228" s="5" customFormat="1" ht="12.95" customHeight="1">
      <c r="A94" s="1"/>
      <c r="B94" s="251" t="s">
        <v>141</v>
      </c>
      <c r="C94" s="85" t="s">
        <v>142</v>
      </c>
      <c r="D94" s="91"/>
      <c r="E94" s="85" t="s">
        <v>143</v>
      </c>
      <c r="F94" s="250"/>
      <c r="G94" s="80"/>
      <c r="H94" s="93" t="s">
        <v>144</v>
      </c>
      <c r="I94" s="94"/>
      <c r="J94" s="80"/>
      <c r="K94" s="95" t="s">
        <v>145</v>
      </c>
      <c r="L94" s="252">
        <f>IFERROR(_xlfn.XLOOKUP(Tabell1[[#This Row],[Produktkategori]], Tabell4[Velg kategori], Tabell4[Faktor]),"")</f>
        <v>0</v>
      </c>
      <c r="M94" s="253" t="str">
        <f>IFERROR(_xlfn.XLOOKUP(Tabell1[[#This Row],[Produktkategori]], Tabell4[Velg kategori], Tabell4[Avfallskategori]),"")</f>
        <v>Udefinert</v>
      </c>
      <c r="N94" s="95"/>
      <c r="O94" s="119"/>
      <c r="P94" s="80"/>
      <c r="Q94" s="127">
        <f t="shared" si="14"/>
        <v>0</v>
      </c>
      <c r="R94" s="127">
        <f t="shared" si="15"/>
        <v>0</v>
      </c>
      <c r="S94" s="127">
        <f t="shared" si="16"/>
        <v>0</v>
      </c>
      <c r="T94" s="127">
        <f t="shared" si="17"/>
        <v>0</v>
      </c>
      <c r="U94" s="127">
        <f t="shared" si="18"/>
        <v>0</v>
      </c>
      <c r="V94" s="127">
        <f t="shared" si="19"/>
        <v>0</v>
      </c>
      <c r="W94" s="102"/>
      <c r="X94" s="127">
        <f t="shared" si="20"/>
        <v>0</v>
      </c>
      <c r="Y94" s="127">
        <f>Tabell1[[#This Row],[Vekt (kg)]]-(Tabell1[[#This Row],[Vekt (kg)]]*Tabell1[[#This Row],[Gjenvinnbarhet]])</f>
        <v>0</v>
      </c>
      <c r="Z94" s="127">
        <f>Tabell1[[#This Row],[Vekt (kg)]]*Tabell1[[#This Row],[Gjenvinnbarhet]]</f>
        <v>0</v>
      </c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</row>
    <row r="95" spans="1:228" s="5" customFormat="1" ht="12.95" customHeight="1">
      <c r="A95" s="1"/>
      <c r="B95" s="251" t="s">
        <v>141</v>
      </c>
      <c r="C95" s="85" t="s">
        <v>142</v>
      </c>
      <c r="D95" s="91"/>
      <c r="E95" s="85" t="s">
        <v>143</v>
      </c>
      <c r="F95" s="250"/>
      <c r="G95" s="80"/>
      <c r="H95" s="93" t="s">
        <v>144</v>
      </c>
      <c r="I95" s="94"/>
      <c r="J95" s="80"/>
      <c r="K95" s="95" t="s">
        <v>145</v>
      </c>
      <c r="L95" s="252">
        <f>IFERROR(_xlfn.XLOOKUP(Tabell1[[#This Row],[Produktkategori]], Tabell4[Velg kategori], Tabell4[Faktor]),"")</f>
        <v>0</v>
      </c>
      <c r="M95" s="253" t="str">
        <f>IFERROR(_xlfn.XLOOKUP(Tabell1[[#This Row],[Produktkategori]], Tabell4[Velg kategori], Tabell4[Avfallskategori]),"")</f>
        <v>Udefinert</v>
      </c>
      <c r="N95" s="95"/>
      <c r="O95" s="119"/>
      <c r="P95" s="80"/>
      <c r="Q95" s="127">
        <f t="shared" si="14"/>
        <v>0</v>
      </c>
      <c r="R95" s="127">
        <f t="shared" si="15"/>
        <v>0</v>
      </c>
      <c r="S95" s="127">
        <f t="shared" si="16"/>
        <v>0</v>
      </c>
      <c r="T95" s="127">
        <f t="shared" si="17"/>
        <v>0</v>
      </c>
      <c r="U95" s="127">
        <f t="shared" si="18"/>
        <v>0</v>
      </c>
      <c r="V95" s="127">
        <f t="shared" si="19"/>
        <v>0</v>
      </c>
      <c r="W95" s="102"/>
      <c r="X95" s="127">
        <f t="shared" si="20"/>
        <v>0</v>
      </c>
      <c r="Y95" s="127">
        <f>Tabell1[[#This Row],[Vekt (kg)]]-(Tabell1[[#This Row],[Vekt (kg)]]*Tabell1[[#This Row],[Gjenvinnbarhet]])</f>
        <v>0</v>
      </c>
      <c r="Z95" s="127">
        <f>Tabell1[[#This Row],[Vekt (kg)]]*Tabell1[[#This Row],[Gjenvinnbarhet]]</f>
        <v>0</v>
      </c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</row>
    <row r="96" spans="1:228" s="5" customFormat="1" ht="12.95" customHeight="1">
      <c r="A96" s="1"/>
      <c r="B96" s="251" t="s">
        <v>141</v>
      </c>
      <c r="C96" s="85" t="s">
        <v>142</v>
      </c>
      <c r="D96" s="91"/>
      <c r="E96" s="85" t="s">
        <v>143</v>
      </c>
      <c r="F96" s="250"/>
      <c r="G96" s="80"/>
      <c r="H96" s="93" t="s">
        <v>144</v>
      </c>
      <c r="I96" s="94"/>
      <c r="J96" s="80"/>
      <c r="K96" s="95" t="s">
        <v>145</v>
      </c>
      <c r="L96" s="252">
        <f>IFERROR(_xlfn.XLOOKUP(Tabell1[[#This Row],[Produktkategori]], Tabell4[Velg kategori], Tabell4[Faktor]),"")</f>
        <v>0</v>
      </c>
      <c r="M96" s="253" t="str">
        <f>IFERROR(_xlfn.XLOOKUP(Tabell1[[#This Row],[Produktkategori]], Tabell4[Velg kategori], Tabell4[Avfallskategori]),"")</f>
        <v>Udefinert</v>
      </c>
      <c r="N96" s="95"/>
      <c r="O96" s="119"/>
      <c r="P96" s="80"/>
      <c r="Q96" s="127">
        <f t="shared" si="14"/>
        <v>0</v>
      </c>
      <c r="R96" s="127">
        <f t="shared" si="15"/>
        <v>0</v>
      </c>
      <c r="S96" s="127">
        <f t="shared" si="16"/>
        <v>0</v>
      </c>
      <c r="T96" s="127">
        <f t="shared" si="17"/>
        <v>0</v>
      </c>
      <c r="U96" s="127">
        <f t="shared" si="18"/>
        <v>0</v>
      </c>
      <c r="V96" s="127">
        <f t="shared" si="19"/>
        <v>0</v>
      </c>
      <c r="W96" s="102"/>
      <c r="X96" s="127">
        <f t="shared" si="20"/>
        <v>0</v>
      </c>
      <c r="Y96" s="127">
        <f>Tabell1[[#This Row],[Vekt (kg)]]-(Tabell1[[#This Row],[Vekt (kg)]]*Tabell1[[#This Row],[Gjenvinnbarhet]])</f>
        <v>0</v>
      </c>
      <c r="Z96" s="127">
        <f>Tabell1[[#This Row],[Vekt (kg)]]*Tabell1[[#This Row],[Gjenvinnbarhet]]</f>
        <v>0</v>
      </c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</row>
    <row r="97" spans="1:228" s="5" customFormat="1" ht="12.95" customHeight="1">
      <c r="A97" s="1"/>
      <c r="B97" s="251" t="s">
        <v>141</v>
      </c>
      <c r="C97" s="85" t="s">
        <v>142</v>
      </c>
      <c r="D97" s="91"/>
      <c r="E97" s="85" t="s">
        <v>143</v>
      </c>
      <c r="F97" s="250"/>
      <c r="G97" s="80"/>
      <c r="H97" s="93" t="s">
        <v>144</v>
      </c>
      <c r="I97" s="94"/>
      <c r="J97" s="80"/>
      <c r="K97" s="95" t="s">
        <v>145</v>
      </c>
      <c r="L97" s="252">
        <f>IFERROR(_xlfn.XLOOKUP(Tabell1[[#This Row],[Produktkategori]], Tabell4[Velg kategori], Tabell4[Faktor]),"")</f>
        <v>0</v>
      </c>
      <c r="M97" s="253" t="str">
        <f>IFERROR(_xlfn.XLOOKUP(Tabell1[[#This Row],[Produktkategori]], Tabell4[Velg kategori], Tabell4[Avfallskategori]),"")</f>
        <v>Udefinert</v>
      </c>
      <c r="N97" s="95"/>
      <c r="O97" s="119"/>
      <c r="P97" s="80"/>
      <c r="Q97" s="127">
        <f t="shared" si="14"/>
        <v>0</v>
      </c>
      <c r="R97" s="127">
        <f t="shared" si="15"/>
        <v>0</v>
      </c>
      <c r="S97" s="127">
        <f t="shared" si="16"/>
        <v>0</v>
      </c>
      <c r="T97" s="127">
        <f t="shared" si="17"/>
        <v>0</v>
      </c>
      <c r="U97" s="127">
        <f t="shared" si="18"/>
        <v>0</v>
      </c>
      <c r="V97" s="127">
        <f t="shared" si="19"/>
        <v>0</v>
      </c>
      <c r="W97" s="102"/>
      <c r="X97" s="127">
        <f t="shared" si="20"/>
        <v>0</v>
      </c>
      <c r="Y97" s="127">
        <f>Tabell1[[#This Row],[Vekt (kg)]]-(Tabell1[[#This Row],[Vekt (kg)]]*Tabell1[[#This Row],[Gjenvinnbarhet]])</f>
        <v>0</v>
      </c>
      <c r="Z97" s="127">
        <f>Tabell1[[#This Row],[Vekt (kg)]]*Tabell1[[#This Row],[Gjenvinnbarhet]]</f>
        <v>0</v>
      </c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</row>
    <row r="98" spans="1:228" s="5" customFormat="1" ht="12.95" customHeight="1">
      <c r="A98" s="1"/>
      <c r="B98" s="251" t="s">
        <v>141</v>
      </c>
      <c r="C98" s="85" t="s">
        <v>142</v>
      </c>
      <c r="D98" s="91"/>
      <c r="E98" s="85" t="s">
        <v>143</v>
      </c>
      <c r="F98" s="250"/>
      <c r="G98" s="80"/>
      <c r="H98" s="93" t="s">
        <v>144</v>
      </c>
      <c r="I98" s="94"/>
      <c r="J98" s="80"/>
      <c r="K98" s="95" t="s">
        <v>145</v>
      </c>
      <c r="L98" s="252">
        <f>IFERROR(_xlfn.XLOOKUP(Tabell1[[#This Row],[Produktkategori]], Tabell4[Velg kategori], Tabell4[Faktor]),"")</f>
        <v>0</v>
      </c>
      <c r="M98" s="253" t="str">
        <f>IFERROR(_xlfn.XLOOKUP(Tabell1[[#This Row],[Produktkategori]], Tabell4[Velg kategori], Tabell4[Avfallskategori]),"")</f>
        <v>Udefinert</v>
      </c>
      <c r="N98" s="95"/>
      <c r="O98" s="119"/>
      <c r="P98" s="80"/>
      <c r="Q98" s="127">
        <f t="shared" si="14"/>
        <v>0</v>
      </c>
      <c r="R98" s="127">
        <f t="shared" si="15"/>
        <v>0</v>
      </c>
      <c r="S98" s="127">
        <f t="shared" si="16"/>
        <v>0</v>
      </c>
      <c r="T98" s="127">
        <f t="shared" si="17"/>
        <v>0</v>
      </c>
      <c r="U98" s="127">
        <f t="shared" si="18"/>
        <v>0</v>
      </c>
      <c r="V98" s="127">
        <f t="shared" si="19"/>
        <v>0</v>
      </c>
      <c r="W98" s="102"/>
      <c r="X98" s="127">
        <f t="shared" si="20"/>
        <v>0</v>
      </c>
      <c r="Y98" s="127">
        <f>Tabell1[[#This Row],[Vekt (kg)]]-(Tabell1[[#This Row],[Vekt (kg)]]*Tabell1[[#This Row],[Gjenvinnbarhet]])</f>
        <v>0</v>
      </c>
      <c r="Z98" s="127">
        <f>Tabell1[[#This Row],[Vekt (kg)]]*Tabell1[[#This Row],[Gjenvinnbarhet]]</f>
        <v>0</v>
      </c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</row>
    <row r="99" spans="1:228" s="5" customFormat="1" ht="15" customHeight="1">
      <c r="A99" s="1"/>
      <c r="B99" s="251" t="s">
        <v>141</v>
      </c>
      <c r="C99" s="85" t="s">
        <v>142</v>
      </c>
      <c r="D99" s="91"/>
      <c r="E99" s="85" t="s">
        <v>143</v>
      </c>
      <c r="F99" s="250"/>
      <c r="G99" s="80"/>
      <c r="H99" s="93" t="s">
        <v>144</v>
      </c>
      <c r="I99" s="94"/>
      <c r="J99" s="80"/>
      <c r="K99" s="95" t="s">
        <v>145</v>
      </c>
      <c r="L99" s="252">
        <f>IFERROR(_xlfn.XLOOKUP(Tabell1[[#This Row],[Produktkategori]], Tabell4[Velg kategori], Tabell4[Faktor]),"")</f>
        <v>0</v>
      </c>
      <c r="M99" s="253" t="str">
        <f>IFERROR(_xlfn.XLOOKUP(Tabell1[[#This Row],[Produktkategori]], Tabell4[Velg kategori], Tabell4[Avfallskategori]),"")</f>
        <v>Udefinert</v>
      </c>
      <c r="N99" s="95"/>
      <c r="O99" s="119"/>
      <c r="P99" s="80"/>
      <c r="Q99" s="127">
        <f t="shared" si="14"/>
        <v>0</v>
      </c>
      <c r="R99" s="127">
        <f t="shared" si="15"/>
        <v>0</v>
      </c>
      <c r="S99" s="127">
        <f t="shared" si="16"/>
        <v>0</v>
      </c>
      <c r="T99" s="127">
        <f t="shared" si="17"/>
        <v>0</v>
      </c>
      <c r="U99" s="127">
        <f t="shared" si="18"/>
        <v>0</v>
      </c>
      <c r="V99" s="127">
        <f t="shared" si="19"/>
        <v>0</v>
      </c>
      <c r="W99" s="102"/>
      <c r="X99" s="127">
        <f t="shared" si="20"/>
        <v>0</v>
      </c>
      <c r="Y99" s="127">
        <f>Tabell1[[#This Row],[Vekt (kg)]]-(Tabell1[[#This Row],[Vekt (kg)]]*Tabell1[[#This Row],[Gjenvinnbarhet]])</f>
        <v>0</v>
      </c>
      <c r="Z99" s="127">
        <f>Tabell1[[#This Row],[Vekt (kg)]]*Tabell1[[#This Row],[Gjenvinnbarhet]]</f>
        <v>0</v>
      </c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</row>
    <row r="100" spans="1:228" s="5" customFormat="1" ht="15" customHeight="1">
      <c r="A100" s="1"/>
      <c r="B100" s="251" t="s">
        <v>141</v>
      </c>
      <c r="C100" s="85" t="s">
        <v>142</v>
      </c>
      <c r="D100" s="91"/>
      <c r="E100" s="85" t="s">
        <v>143</v>
      </c>
      <c r="F100" s="250"/>
      <c r="G100" s="80"/>
      <c r="H100" s="93" t="s">
        <v>144</v>
      </c>
      <c r="I100" s="94"/>
      <c r="J100" s="80"/>
      <c r="K100" s="95" t="s">
        <v>145</v>
      </c>
      <c r="L100" s="252">
        <f>IFERROR(_xlfn.XLOOKUP(Tabell1[[#This Row],[Produktkategori]], Tabell4[Velg kategori], Tabell4[Faktor]),"")</f>
        <v>0</v>
      </c>
      <c r="M100" s="253" t="str">
        <f>IFERROR(_xlfn.XLOOKUP(Tabell1[[#This Row],[Produktkategori]], Tabell4[Velg kategori], Tabell4[Avfallskategori]),"")</f>
        <v>Udefinert</v>
      </c>
      <c r="N100" s="95"/>
      <c r="O100" s="119"/>
      <c r="P100" s="80"/>
      <c r="Q100" s="127">
        <f t="shared" si="14"/>
        <v>0</v>
      </c>
      <c r="R100" s="127">
        <f t="shared" si="15"/>
        <v>0</v>
      </c>
      <c r="S100" s="127">
        <f t="shared" si="16"/>
        <v>0</v>
      </c>
      <c r="T100" s="127">
        <f t="shared" si="17"/>
        <v>0</v>
      </c>
      <c r="U100" s="127">
        <f t="shared" si="18"/>
        <v>0</v>
      </c>
      <c r="V100" s="127">
        <f t="shared" si="19"/>
        <v>0</v>
      </c>
      <c r="W100" s="102"/>
      <c r="X100" s="127">
        <f t="shared" si="20"/>
        <v>0</v>
      </c>
      <c r="Y100" s="127">
        <f>Tabell1[[#This Row],[Vekt (kg)]]-(Tabell1[[#This Row],[Vekt (kg)]]*Tabell1[[#This Row],[Gjenvinnbarhet]])</f>
        <v>0</v>
      </c>
      <c r="Z100" s="127">
        <f>Tabell1[[#This Row],[Vekt (kg)]]*Tabell1[[#This Row],[Gjenvinnbarhet]]</f>
        <v>0</v>
      </c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</row>
    <row r="101" spans="1:228" s="5" customFormat="1" ht="15" customHeight="1">
      <c r="A101" s="1"/>
      <c r="B101" s="251" t="s">
        <v>141</v>
      </c>
      <c r="C101" s="85" t="s">
        <v>142</v>
      </c>
      <c r="D101" s="91"/>
      <c r="E101" s="85" t="s">
        <v>143</v>
      </c>
      <c r="F101" s="250"/>
      <c r="G101" s="80"/>
      <c r="H101" s="93" t="s">
        <v>144</v>
      </c>
      <c r="I101" s="94"/>
      <c r="J101" s="80"/>
      <c r="K101" s="95" t="s">
        <v>145</v>
      </c>
      <c r="L101" s="252">
        <f>IFERROR(_xlfn.XLOOKUP(Tabell1[[#This Row],[Produktkategori]], Tabell4[Velg kategori], Tabell4[Faktor]),"")</f>
        <v>0</v>
      </c>
      <c r="M101" s="253" t="str">
        <f>IFERROR(_xlfn.XLOOKUP(Tabell1[[#This Row],[Produktkategori]], Tabell4[Velg kategori], Tabell4[Avfallskategori]),"")</f>
        <v>Udefinert</v>
      </c>
      <c r="N101" s="95"/>
      <c r="O101" s="119"/>
      <c r="P101" s="80"/>
      <c r="Q101" s="127">
        <f t="shared" si="14"/>
        <v>0</v>
      </c>
      <c r="R101" s="127">
        <f t="shared" si="15"/>
        <v>0</v>
      </c>
      <c r="S101" s="127">
        <f t="shared" si="16"/>
        <v>0</v>
      </c>
      <c r="T101" s="127">
        <f t="shared" si="17"/>
        <v>0</v>
      </c>
      <c r="U101" s="127">
        <f t="shared" si="18"/>
        <v>0</v>
      </c>
      <c r="V101" s="127">
        <f t="shared" si="19"/>
        <v>0</v>
      </c>
      <c r="W101" s="102"/>
      <c r="X101" s="127">
        <f t="shared" si="20"/>
        <v>0</v>
      </c>
      <c r="Y101" s="127">
        <f>Tabell1[[#This Row],[Vekt (kg)]]-(Tabell1[[#This Row],[Vekt (kg)]]*Tabell1[[#This Row],[Gjenvinnbarhet]])</f>
        <v>0</v>
      </c>
      <c r="Z101" s="127">
        <f>Tabell1[[#This Row],[Vekt (kg)]]*Tabell1[[#This Row],[Gjenvinnbarhet]]</f>
        <v>0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</row>
    <row r="102" spans="1:228" s="5" customFormat="1" ht="15" customHeight="1">
      <c r="A102" s="1"/>
      <c r="B102" s="251" t="s">
        <v>141</v>
      </c>
      <c r="C102" s="85" t="s">
        <v>142</v>
      </c>
      <c r="D102" s="91"/>
      <c r="E102" s="85" t="s">
        <v>143</v>
      </c>
      <c r="F102" s="250"/>
      <c r="G102" s="80"/>
      <c r="H102" s="93" t="s">
        <v>144</v>
      </c>
      <c r="I102" s="94"/>
      <c r="J102" s="80"/>
      <c r="K102" s="95" t="s">
        <v>145</v>
      </c>
      <c r="L102" s="252">
        <f>IFERROR(_xlfn.XLOOKUP(Tabell1[[#This Row],[Produktkategori]], Tabell4[Velg kategori], Tabell4[Faktor]),"")</f>
        <v>0</v>
      </c>
      <c r="M102" s="253" t="str">
        <f>IFERROR(_xlfn.XLOOKUP(Tabell1[[#This Row],[Produktkategori]], Tabell4[Velg kategori], Tabell4[Avfallskategori]),"")</f>
        <v>Udefinert</v>
      </c>
      <c r="N102" s="95"/>
      <c r="O102" s="119"/>
      <c r="P102" s="80"/>
      <c r="Q102" s="127">
        <f t="shared" si="14"/>
        <v>0</v>
      </c>
      <c r="R102" s="127">
        <f t="shared" si="15"/>
        <v>0</v>
      </c>
      <c r="S102" s="127">
        <f t="shared" si="16"/>
        <v>0</v>
      </c>
      <c r="T102" s="127">
        <f t="shared" si="17"/>
        <v>0</v>
      </c>
      <c r="U102" s="127">
        <f t="shared" si="18"/>
        <v>0</v>
      </c>
      <c r="V102" s="127">
        <f t="shared" si="19"/>
        <v>0</v>
      </c>
      <c r="W102" s="102"/>
      <c r="X102" s="127">
        <f t="shared" si="20"/>
        <v>0</v>
      </c>
      <c r="Y102" s="127">
        <f>Tabell1[[#This Row],[Vekt (kg)]]-(Tabell1[[#This Row],[Vekt (kg)]]*Tabell1[[#This Row],[Gjenvinnbarhet]])</f>
        <v>0</v>
      </c>
      <c r="Z102" s="127">
        <f>Tabell1[[#This Row],[Vekt (kg)]]*Tabell1[[#This Row],[Gjenvinnbarhet]]</f>
        <v>0</v>
      </c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</row>
    <row r="103" spans="1:228" s="5" customFormat="1" ht="15" customHeight="1">
      <c r="A103" s="1"/>
      <c r="B103" s="251" t="s">
        <v>141</v>
      </c>
      <c r="C103" s="85" t="s">
        <v>142</v>
      </c>
      <c r="D103" s="91"/>
      <c r="E103" s="85" t="s">
        <v>143</v>
      </c>
      <c r="F103" s="250"/>
      <c r="G103" s="80"/>
      <c r="H103" s="93" t="s">
        <v>144</v>
      </c>
      <c r="I103" s="94"/>
      <c r="J103" s="80"/>
      <c r="K103" s="95" t="s">
        <v>145</v>
      </c>
      <c r="L103" s="252">
        <f>IFERROR(_xlfn.XLOOKUP(Tabell1[[#This Row],[Produktkategori]], Tabell4[Velg kategori], Tabell4[Faktor]),"")</f>
        <v>0</v>
      </c>
      <c r="M103" s="253" t="str">
        <f>IFERROR(_xlfn.XLOOKUP(Tabell1[[#This Row],[Produktkategori]], Tabell4[Velg kategori], Tabell4[Avfallskategori]),"")</f>
        <v>Udefinert</v>
      </c>
      <c r="N103" s="95"/>
      <c r="O103" s="119"/>
      <c r="P103" s="80"/>
      <c r="Q103" s="127">
        <f t="shared" si="14"/>
        <v>0</v>
      </c>
      <c r="R103" s="127">
        <f t="shared" si="15"/>
        <v>0</v>
      </c>
      <c r="S103" s="127">
        <f t="shared" si="16"/>
        <v>0</v>
      </c>
      <c r="T103" s="127">
        <f t="shared" si="17"/>
        <v>0</v>
      </c>
      <c r="U103" s="127">
        <f t="shared" si="18"/>
        <v>0</v>
      </c>
      <c r="V103" s="127">
        <f t="shared" si="19"/>
        <v>0</v>
      </c>
      <c r="W103" s="102"/>
      <c r="X103" s="127">
        <f t="shared" si="20"/>
        <v>0</v>
      </c>
      <c r="Y103" s="127">
        <f>Tabell1[[#This Row],[Vekt (kg)]]-(Tabell1[[#This Row],[Vekt (kg)]]*Tabell1[[#This Row],[Gjenvinnbarhet]])</f>
        <v>0</v>
      </c>
      <c r="Z103" s="127">
        <f>Tabell1[[#This Row],[Vekt (kg)]]*Tabell1[[#This Row],[Gjenvinnbarhet]]</f>
        <v>0</v>
      </c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</row>
    <row r="104" spans="1:228" s="5" customFormat="1" ht="15" customHeight="1">
      <c r="A104" s="1"/>
      <c r="B104" s="251" t="s">
        <v>141</v>
      </c>
      <c r="C104" s="85" t="s">
        <v>142</v>
      </c>
      <c r="D104" s="91"/>
      <c r="E104" s="85" t="s">
        <v>143</v>
      </c>
      <c r="F104" s="250"/>
      <c r="G104" s="80"/>
      <c r="H104" s="93" t="s">
        <v>144</v>
      </c>
      <c r="I104" s="94"/>
      <c r="J104" s="80"/>
      <c r="K104" s="95" t="s">
        <v>145</v>
      </c>
      <c r="L104" s="252">
        <f>IFERROR(_xlfn.XLOOKUP(Tabell1[[#This Row],[Produktkategori]], Tabell4[Velg kategori], Tabell4[Faktor]),"")</f>
        <v>0</v>
      </c>
      <c r="M104" s="253" t="str">
        <f>IFERROR(_xlfn.XLOOKUP(Tabell1[[#This Row],[Produktkategori]], Tabell4[Velg kategori], Tabell4[Avfallskategori]),"")</f>
        <v>Udefinert</v>
      </c>
      <c r="N104" s="95"/>
      <c r="O104" s="119"/>
      <c r="P104" s="80"/>
      <c r="Q104" s="127">
        <f t="shared" ref="Q104:Q135" si="21">IF(H104="Bevart",F104,0)</f>
        <v>0</v>
      </c>
      <c r="R104" s="127">
        <f t="shared" ref="R104:R135" si="22">IF(H104="Ombruk",F104,0)</f>
        <v>0</v>
      </c>
      <c r="S104" s="127">
        <f t="shared" ref="S104:S135" si="23">IF(H104="Overskudd",F104,0)</f>
        <v>0</v>
      </c>
      <c r="T104" s="127">
        <f t="shared" ref="T104:T135" si="24">IF(H104="Gjenvunnet",F104*I104,0)</f>
        <v>0</v>
      </c>
      <c r="U104" s="127">
        <f t="shared" ref="U104:U135" si="25">IF(H104="Gjenvunnet",(1-I104)*F104,0)</f>
        <v>0</v>
      </c>
      <c r="V104" s="127">
        <f t="shared" ref="V104:V135" si="26">IF(H104="Nytt",F104,0)</f>
        <v>0</v>
      </c>
      <c r="W104" s="102"/>
      <c r="X104" s="127">
        <f t="shared" ref="X104:X135" si="27">IF(K104="Ombrukbart",F104,0)</f>
        <v>0</v>
      </c>
      <c r="Y104" s="127">
        <f>Tabell1[[#This Row],[Vekt (kg)]]-(Tabell1[[#This Row],[Vekt (kg)]]*Tabell1[[#This Row],[Gjenvinnbarhet]])</f>
        <v>0</v>
      </c>
      <c r="Z104" s="127">
        <f>Tabell1[[#This Row],[Vekt (kg)]]*Tabell1[[#This Row],[Gjenvinnbarhet]]</f>
        <v>0</v>
      </c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</row>
    <row r="105" spans="1:228" s="5" customFormat="1" ht="15" customHeight="1">
      <c r="A105" s="1"/>
      <c r="B105" s="251" t="s">
        <v>141</v>
      </c>
      <c r="C105" s="85" t="s">
        <v>142</v>
      </c>
      <c r="D105" s="91"/>
      <c r="E105" s="85" t="s">
        <v>143</v>
      </c>
      <c r="F105" s="250"/>
      <c r="G105" s="80"/>
      <c r="H105" s="93" t="s">
        <v>144</v>
      </c>
      <c r="I105" s="94"/>
      <c r="J105" s="80"/>
      <c r="K105" s="95" t="s">
        <v>145</v>
      </c>
      <c r="L105" s="252">
        <f>IFERROR(_xlfn.XLOOKUP(Tabell1[[#This Row],[Produktkategori]], Tabell4[Velg kategori], Tabell4[Faktor]),"")</f>
        <v>0</v>
      </c>
      <c r="M105" s="253" t="str">
        <f>IFERROR(_xlfn.XLOOKUP(Tabell1[[#This Row],[Produktkategori]], Tabell4[Velg kategori], Tabell4[Avfallskategori]),"")</f>
        <v>Udefinert</v>
      </c>
      <c r="N105" s="95"/>
      <c r="O105" s="119"/>
      <c r="P105" s="80"/>
      <c r="Q105" s="127">
        <f t="shared" si="21"/>
        <v>0</v>
      </c>
      <c r="R105" s="127">
        <f t="shared" si="22"/>
        <v>0</v>
      </c>
      <c r="S105" s="127">
        <f t="shared" si="23"/>
        <v>0</v>
      </c>
      <c r="T105" s="127">
        <f t="shared" si="24"/>
        <v>0</v>
      </c>
      <c r="U105" s="127">
        <f t="shared" si="25"/>
        <v>0</v>
      </c>
      <c r="V105" s="127">
        <f t="shared" si="26"/>
        <v>0</v>
      </c>
      <c r="W105" s="102"/>
      <c r="X105" s="127">
        <f t="shared" si="27"/>
        <v>0</v>
      </c>
      <c r="Y105" s="127">
        <f>Tabell1[[#This Row],[Vekt (kg)]]-(Tabell1[[#This Row],[Vekt (kg)]]*Tabell1[[#This Row],[Gjenvinnbarhet]])</f>
        <v>0</v>
      </c>
      <c r="Z105" s="127">
        <f>Tabell1[[#This Row],[Vekt (kg)]]*Tabell1[[#This Row],[Gjenvinnbarhet]]</f>
        <v>0</v>
      </c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</row>
    <row r="106" spans="1:228" s="5" customFormat="1" ht="15" customHeight="1">
      <c r="A106" s="1"/>
      <c r="B106" s="251" t="s">
        <v>141</v>
      </c>
      <c r="C106" s="85" t="s">
        <v>142</v>
      </c>
      <c r="D106" s="91"/>
      <c r="E106" s="85" t="s">
        <v>143</v>
      </c>
      <c r="F106" s="250"/>
      <c r="G106" s="80"/>
      <c r="H106" s="93" t="s">
        <v>144</v>
      </c>
      <c r="I106" s="94"/>
      <c r="J106" s="80"/>
      <c r="K106" s="95" t="s">
        <v>145</v>
      </c>
      <c r="L106" s="252">
        <f>IFERROR(_xlfn.XLOOKUP(Tabell1[[#This Row],[Produktkategori]], Tabell4[Velg kategori], Tabell4[Faktor]),"")</f>
        <v>0</v>
      </c>
      <c r="M106" s="253" t="str">
        <f>IFERROR(_xlfn.XLOOKUP(Tabell1[[#This Row],[Produktkategori]], Tabell4[Velg kategori], Tabell4[Avfallskategori]),"")</f>
        <v>Udefinert</v>
      </c>
      <c r="N106" s="95"/>
      <c r="O106" s="119"/>
      <c r="P106" s="80"/>
      <c r="Q106" s="127">
        <f t="shared" si="21"/>
        <v>0</v>
      </c>
      <c r="R106" s="127">
        <f t="shared" si="22"/>
        <v>0</v>
      </c>
      <c r="S106" s="127">
        <f t="shared" si="23"/>
        <v>0</v>
      </c>
      <c r="T106" s="127">
        <f t="shared" si="24"/>
        <v>0</v>
      </c>
      <c r="U106" s="127">
        <f t="shared" si="25"/>
        <v>0</v>
      </c>
      <c r="V106" s="127">
        <f t="shared" si="26"/>
        <v>0</v>
      </c>
      <c r="W106" s="102"/>
      <c r="X106" s="127">
        <f t="shared" si="27"/>
        <v>0</v>
      </c>
      <c r="Y106" s="127">
        <f>Tabell1[[#This Row],[Vekt (kg)]]-(Tabell1[[#This Row],[Vekt (kg)]]*Tabell1[[#This Row],[Gjenvinnbarhet]])</f>
        <v>0</v>
      </c>
      <c r="Z106" s="127">
        <f>Tabell1[[#This Row],[Vekt (kg)]]*Tabell1[[#This Row],[Gjenvinnbarhet]]</f>
        <v>0</v>
      </c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</row>
    <row r="107" spans="1:228" s="5" customFormat="1" ht="15" customHeight="1">
      <c r="A107" s="1"/>
      <c r="B107" s="251" t="s">
        <v>141</v>
      </c>
      <c r="C107" s="85" t="s">
        <v>142</v>
      </c>
      <c r="D107" s="91"/>
      <c r="E107" s="85" t="s">
        <v>143</v>
      </c>
      <c r="F107" s="250"/>
      <c r="G107" s="80"/>
      <c r="H107" s="93" t="s">
        <v>144</v>
      </c>
      <c r="I107" s="94"/>
      <c r="J107" s="80"/>
      <c r="K107" s="95" t="s">
        <v>145</v>
      </c>
      <c r="L107" s="252">
        <f>IFERROR(_xlfn.XLOOKUP(Tabell1[[#This Row],[Produktkategori]], Tabell4[Velg kategori], Tabell4[Faktor]),"")</f>
        <v>0</v>
      </c>
      <c r="M107" s="253" t="str">
        <f>IFERROR(_xlfn.XLOOKUP(Tabell1[[#This Row],[Produktkategori]], Tabell4[Velg kategori], Tabell4[Avfallskategori]),"")</f>
        <v>Udefinert</v>
      </c>
      <c r="N107" s="95"/>
      <c r="O107" s="119"/>
      <c r="P107" s="80"/>
      <c r="Q107" s="127">
        <f t="shared" si="21"/>
        <v>0</v>
      </c>
      <c r="R107" s="127">
        <f t="shared" si="22"/>
        <v>0</v>
      </c>
      <c r="S107" s="127">
        <f t="shared" si="23"/>
        <v>0</v>
      </c>
      <c r="T107" s="127">
        <f t="shared" si="24"/>
        <v>0</v>
      </c>
      <c r="U107" s="127">
        <f t="shared" si="25"/>
        <v>0</v>
      </c>
      <c r="V107" s="127">
        <f t="shared" si="26"/>
        <v>0</v>
      </c>
      <c r="W107" s="102"/>
      <c r="X107" s="127">
        <f t="shared" si="27"/>
        <v>0</v>
      </c>
      <c r="Y107" s="127">
        <f>Tabell1[[#This Row],[Vekt (kg)]]-(Tabell1[[#This Row],[Vekt (kg)]]*Tabell1[[#This Row],[Gjenvinnbarhet]])</f>
        <v>0</v>
      </c>
      <c r="Z107" s="127">
        <f>Tabell1[[#This Row],[Vekt (kg)]]*Tabell1[[#This Row],[Gjenvinnbarhet]]</f>
        <v>0</v>
      </c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</row>
    <row r="108" spans="1:228" s="5" customFormat="1" ht="15" customHeight="1">
      <c r="A108" s="1"/>
      <c r="B108" s="251" t="s">
        <v>141</v>
      </c>
      <c r="C108" s="85" t="s">
        <v>142</v>
      </c>
      <c r="D108" s="91"/>
      <c r="E108" s="85" t="s">
        <v>143</v>
      </c>
      <c r="F108" s="250"/>
      <c r="G108" s="80"/>
      <c r="H108" s="93" t="s">
        <v>144</v>
      </c>
      <c r="I108" s="94"/>
      <c r="J108" s="80"/>
      <c r="K108" s="95" t="s">
        <v>145</v>
      </c>
      <c r="L108" s="252">
        <f>IFERROR(_xlfn.XLOOKUP(Tabell1[[#This Row],[Produktkategori]], Tabell4[Velg kategori], Tabell4[Faktor]),"")</f>
        <v>0</v>
      </c>
      <c r="M108" s="253" t="str">
        <f>IFERROR(_xlfn.XLOOKUP(Tabell1[[#This Row],[Produktkategori]], Tabell4[Velg kategori], Tabell4[Avfallskategori]),"")</f>
        <v>Udefinert</v>
      </c>
      <c r="N108" s="95"/>
      <c r="O108" s="119"/>
      <c r="P108" s="80"/>
      <c r="Q108" s="127">
        <f t="shared" si="21"/>
        <v>0</v>
      </c>
      <c r="R108" s="127">
        <f t="shared" si="22"/>
        <v>0</v>
      </c>
      <c r="S108" s="127">
        <f t="shared" si="23"/>
        <v>0</v>
      </c>
      <c r="T108" s="127">
        <f t="shared" si="24"/>
        <v>0</v>
      </c>
      <c r="U108" s="127">
        <f t="shared" si="25"/>
        <v>0</v>
      </c>
      <c r="V108" s="127">
        <f t="shared" si="26"/>
        <v>0</v>
      </c>
      <c r="W108" s="102"/>
      <c r="X108" s="127">
        <f t="shared" si="27"/>
        <v>0</v>
      </c>
      <c r="Y108" s="127">
        <f>Tabell1[[#This Row],[Vekt (kg)]]-(Tabell1[[#This Row],[Vekt (kg)]]*Tabell1[[#This Row],[Gjenvinnbarhet]])</f>
        <v>0</v>
      </c>
      <c r="Z108" s="127">
        <f>Tabell1[[#This Row],[Vekt (kg)]]*Tabell1[[#This Row],[Gjenvinnbarhet]]</f>
        <v>0</v>
      </c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</row>
    <row r="109" spans="1:228" s="5" customFormat="1" ht="15" customHeight="1">
      <c r="A109" s="1"/>
      <c r="B109" s="251" t="s">
        <v>141</v>
      </c>
      <c r="C109" s="85" t="s">
        <v>142</v>
      </c>
      <c r="D109" s="91"/>
      <c r="E109" s="85" t="s">
        <v>143</v>
      </c>
      <c r="F109" s="250"/>
      <c r="G109" s="80"/>
      <c r="H109" s="93" t="s">
        <v>144</v>
      </c>
      <c r="I109" s="94"/>
      <c r="J109" s="80"/>
      <c r="K109" s="95" t="s">
        <v>145</v>
      </c>
      <c r="L109" s="252">
        <f>IFERROR(_xlfn.XLOOKUP(Tabell1[[#This Row],[Produktkategori]], Tabell4[Velg kategori], Tabell4[Faktor]),"")</f>
        <v>0</v>
      </c>
      <c r="M109" s="253" t="str">
        <f>IFERROR(_xlfn.XLOOKUP(Tabell1[[#This Row],[Produktkategori]], Tabell4[Velg kategori], Tabell4[Avfallskategori]),"")</f>
        <v>Udefinert</v>
      </c>
      <c r="N109" s="95"/>
      <c r="O109" s="119"/>
      <c r="P109" s="80"/>
      <c r="Q109" s="127">
        <f t="shared" si="21"/>
        <v>0</v>
      </c>
      <c r="R109" s="127">
        <f t="shared" si="22"/>
        <v>0</v>
      </c>
      <c r="S109" s="127">
        <f t="shared" si="23"/>
        <v>0</v>
      </c>
      <c r="T109" s="127">
        <f t="shared" si="24"/>
        <v>0</v>
      </c>
      <c r="U109" s="127">
        <f t="shared" si="25"/>
        <v>0</v>
      </c>
      <c r="V109" s="127">
        <f t="shared" si="26"/>
        <v>0</v>
      </c>
      <c r="W109" s="102"/>
      <c r="X109" s="127">
        <f t="shared" si="27"/>
        <v>0</v>
      </c>
      <c r="Y109" s="127">
        <f>Tabell1[[#This Row],[Vekt (kg)]]-(Tabell1[[#This Row],[Vekt (kg)]]*Tabell1[[#This Row],[Gjenvinnbarhet]])</f>
        <v>0</v>
      </c>
      <c r="Z109" s="127">
        <f>Tabell1[[#This Row],[Vekt (kg)]]*Tabell1[[#This Row],[Gjenvinnbarhet]]</f>
        <v>0</v>
      </c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</row>
    <row r="110" spans="1:228" s="5" customFormat="1" ht="15" customHeight="1">
      <c r="A110" s="1"/>
      <c r="B110" s="251" t="s">
        <v>141</v>
      </c>
      <c r="C110" s="85" t="s">
        <v>142</v>
      </c>
      <c r="D110" s="91"/>
      <c r="E110" s="85" t="s">
        <v>143</v>
      </c>
      <c r="F110" s="250"/>
      <c r="G110" s="80"/>
      <c r="H110" s="93" t="s">
        <v>144</v>
      </c>
      <c r="I110" s="94"/>
      <c r="J110" s="80"/>
      <c r="K110" s="95" t="s">
        <v>145</v>
      </c>
      <c r="L110" s="252">
        <f>IFERROR(_xlfn.XLOOKUP(Tabell1[[#This Row],[Produktkategori]], Tabell4[Velg kategori], Tabell4[Faktor]),"")</f>
        <v>0</v>
      </c>
      <c r="M110" s="253" t="str">
        <f>IFERROR(_xlfn.XLOOKUP(Tabell1[[#This Row],[Produktkategori]], Tabell4[Velg kategori], Tabell4[Avfallskategori]),"")</f>
        <v>Udefinert</v>
      </c>
      <c r="N110" s="95"/>
      <c r="O110" s="119"/>
      <c r="P110" s="80"/>
      <c r="Q110" s="127">
        <f t="shared" si="21"/>
        <v>0</v>
      </c>
      <c r="R110" s="127">
        <f t="shared" si="22"/>
        <v>0</v>
      </c>
      <c r="S110" s="127">
        <f t="shared" si="23"/>
        <v>0</v>
      </c>
      <c r="T110" s="127">
        <f t="shared" si="24"/>
        <v>0</v>
      </c>
      <c r="U110" s="127">
        <f t="shared" si="25"/>
        <v>0</v>
      </c>
      <c r="V110" s="127">
        <f t="shared" si="26"/>
        <v>0</v>
      </c>
      <c r="W110" s="102"/>
      <c r="X110" s="127">
        <f t="shared" si="27"/>
        <v>0</v>
      </c>
      <c r="Y110" s="127">
        <f>Tabell1[[#This Row],[Vekt (kg)]]-(Tabell1[[#This Row],[Vekt (kg)]]*Tabell1[[#This Row],[Gjenvinnbarhet]])</f>
        <v>0</v>
      </c>
      <c r="Z110" s="127">
        <f>Tabell1[[#This Row],[Vekt (kg)]]*Tabell1[[#This Row],[Gjenvinnbarhet]]</f>
        <v>0</v>
      </c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</row>
    <row r="111" spans="1:228" s="5" customFormat="1" ht="15" customHeight="1">
      <c r="A111" s="1"/>
      <c r="B111" s="251" t="s">
        <v>141</v>
      </c>
      <c r="C111" s="85" t="s">
        <v>142</v>
      </c>
      <c r="D111" s="91"/>
      <c r="E111" s="85" t="s">
        <v>143</v>
      </c>
      <c r="F111" s="250"/>
      <c r="G111" s="80"/>
      <c r="H111" s="93" t="s">
        <v>144</v>
      </c>
      <c r="I111" s="94"/>
      <c r="J111" s="80"/>
      <c r="K111" s="95" t="s">
        <v>145</v>
      </c>
      <c r="L111" s="252">
        <f>IFERROR(_xlfn.XLOOKUP(Tabell1[[#This Row],[Produktkategori]], Tabell4[Velg kategori], Tabell4[Faktor]),"")</f>
        <v>0</v>
      </c>
      <c r="M111" s="253" t="str">
        <f>IFERROR(_xlfn.XLOOKUP(Tabell1[[#This Row],[Produktkategori]], Tabell4[Velg kategori], Tabell4[Avfallskategori]),"")</f>
        <v>Udefinert</v>
      </c>
      <c r="N111" s="95"/>
      <c r="O111" s="119"/>
      <c r="P111" s="80"/>
      <c r="Q111" s="127">
        <f t="shared" si="21"/>
        <v>0</v>
      </c>
      <c r="R111" s="127">
        <f t="shared" si="22"/>
        <v>0</v>
      </c>
      <c r="S111" s="127">
        <f t="shared" si="23"/>
        <v>0</v>
      </c>
      <c r="T111" s="127">
        <f t="shared" si="24"/>
        <v>0</v>
      </c>
      <c r="U111" s="127">
        <f t="shared" si="25"/>
        <v>0</v>
      </c>
      <c r="V111" s="127">
        <f t="shared" si="26"/>
        <v>0</v>
      </c>
      <c r="W111" s="102"/>
      <c r="X111" s="127">
        <f t="shared" si="27"/>
        <v>0</v>
      </c>
      <c r="Y111" s="127">
        <f>Tabell1[[#This Row],[Vekt (kg)]]-(Tabell1[[#This Row],[Vekt (kg)]]*Tabell1[[#This Row],[Gjenvinnbarhet]])</f>
        <v>0</v>
      </c>
      <c r="Z111" s="127">
        <f>Tabell1[[#This Row],[Vekt (kg)]]*Tabell1[[#This Row],[Gjenvinnbarhet]]</f>
        <v>0</v>
      </c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</row>
    <row r="112" spans="1:228" s="5" customFormat="1" ht="15" customHeight="1">
      <c r="A112" s="1"/>
      <c r="B112" s="251" t="s">
        <v>141</v>
      </c>
      <c r="C112" s="85" t="s">
        <v>142</v>
      </c>
      <c r="D112" s="91"/>
      <c r="E112" s="85" t="s">
        <v>143</v>
      </c>
      <c r="F112" s="250"/>
      <c r="G112" s="80"/>
      <c r="H112" s="93" t="s">
        <v>144</v>
      </c>
      <c r="I112" s="94"/>
      <c r="J112" s="80"/>
      <c r="K112" s="95" t="s">
        <v>145</v>
      </c>
      <c r="L112" s="252">
        <f>IFERROR(_xlfn.XLOOKUP(Tabell1[[#This Row],[Produktkategori]], Tabell4[Velg kategori], Tabell4[Faktor]),"")</f>
        <v>0</v>
      </c>
      <c r="M112" s="253" t="str">
        <f>IFERROR(_xlfn.XLOOKUP(Tabell1[[#This Row],[Produktkategori]], Tabell4[Velg kategori], Tabell4[Avfallskategori]),"")</f>
        <v>Udefinert</v>
      </c>
      <c r="N112" s="95"/>
      <c r="O112" s="119"/>
      <c r="P112" s="80"/>
      <c r="Q112" s="127">
        <f t="shared" si="21"/>
        <v>0</v>
      </c>
      <c r="R112" s="127">
        <f t="shared" si="22"/>
        <v>0</v>
      </c>
      <c r="S112" s="127">
        <f t="shared" si="23"/>
        <v>0</v>
      </c>
      <c r="T112" s="127">
        <f t="shared" si="24"/>
        <v>0</v>
      </c>
      <c r="U112" s="127">
        <f t="shared" si="25"/>
        <v>0</v>
      </c>
      <c r="V112" s="127">
        <f t="shared" si="26"/>
        <v>0</v>
      </c>
      <c r="W112" s="102"/>
      <c r="X112" s="127">
        <f t="shared" si="27"/>
        <v>0</v>
      </c>
      <c r="Y112" s="127">
        <f>Tabell1[[#This Row],[Vekt (kg)]]-(Tabell1[[#This Row],[Vekt (kg)]]*Tabell1[[#This Row],[Gjenvinnbarhet]])</f>
        <v>0</v>
      </c>
      <c r="Z112" s="127">
        <f>Tabell1[[#This Row],[Vekt (kg)]]*Tabell1[[#This Row],[Gjenvinnbarhet]]</f>
        <v>0</v>
      </c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</row>
    <row r="113" spans="1:228" s="5" customFormat="1" ht="15" customHeight="1">
      <c r="A113" s="1"/>
      <c r="B113" s="251" t="s">
        <v>141</v>
      </c>
      <c r="C113" s="85" t="s">
        <v>142</v>
      </c>
      <c r="D113" s="91"/>
      <c r="E113" s="85" t="s">
        <v>143</v>
      </c>
      <c r="F113" s="250"/>
      <c r="G113" s="90"/>
      <c r="H113" s="93" t="s">
        <v>144</v>
      </c>
      <c r="I113" s="94"/>
      <c r="J113" s="90"/>
      <c r="K113" s="95" t="s">
        <v>145</v>
      </c>
      <c r="L113" s="252">
        <f>IFERROR(_xlfn.XLOOKUP(Tabell1[[#This Row],[Produktkategori]], Tabell4[Velg kategori], Tabell4[Faktor]),"")</f>
        <v>0</v>
      </c>
      <c r="M113" s="253" t="str">
        <f>IFERROR(_xlfn.XLOOKUP(Tabell1[[#This Row],[Produktkategori]], Tabell4[Velg kategori], Tabell4[Avfallskategori]),"")</f>
        <v>Udefinert</v>
      </c>
      <c r="N113" s="95"/>
      <c r="O113" s="254"/>
      <c r="P113" s="100"/>
      <c r="Q113" s="127">
        <f t="shared" si="21"/>
        <v>0</v>
      </c>
      <c r="R113" s="127">
        <f t="shared" si="22"/>
        <v>0</v>
      </c>
      <c r="S113" s="127">
        <f t="shared" si="23"/>
        <v>0</v>
      </c>
      <c r="T113" s="127">
        <f t="shared" si="24"/>
        <v>0</v>
      </c>
      <c r="U113" s="127">
        <f t="shared" si="25"/>
        <v>0</v>
      </c>
      <c r="V113" s="127">
        <f t="shared" si="26"/>
        <v>0</v>
      </c>
      <c r="W113" s="102"/>
      <c r="X113" s="127">
        <f t="shared" si="27"/>
        <v>0</v>
      </c>
      <c r="Y113" s="127">
        <f>Tabell1[[#This Row],[Vekt (kg)]]-(Tabell1[[#This Row],[Vekt (kg)]]*Tabell1[[#This Row],[Gjenvinnbarhet]])</f>
        <v>0</v>
      </c>
      <c r="Z113" s="127">
        <f>Tabell1[[#This Row],[Vekt (kg)]]*Tabell1[[#This Row],[Gjenvinnbarhet]]</f>
        <v>0</v>
      </c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</row>
    <row r="114" spans="1:228" s="5" customFormat="1" ht="15" customHeight="1">
      <c r="A114" s="1"/>
      <c r="B114" s="251" t="s">
        <v>141</v>
      </c>
      <c r="C114" s="85" t="s">
        <v>142</v>
      </c>
      <c r="D114" s="91"/>
      <c r="E114" s="85" t="s">
        <v>143</v>
      </c>
      <c r="F114" s="250"/>
      <c r="G114" s="80"/>
      <c r="H114" s="93" t="s">
        <v>144</v>
      </c>
      <c r="I114" s="94"/>
      <c r="J114" s="80"/>
      <c r="K114" s="95" t="s">
        <v>145</v>
      </c>
      <c r="L114" s="252">
        <f>IFERROR(_xlfn.XLOOKUP(Tabell1[[#This Row],[Produktkategori]], Tabell4[Velg kategori], Tabell4[Faktor]),"")</f>
        <v>0</v>
      </c>
      <c r="M114" s="253" t="str">
        <f>IFERROR(_xlfn.XLOOKUP(Tabell1[[#This Row],[Produktkategori]], Tabell4[Velg kategori], Tabell4[Avfallskategori]),"")</f>
        <v>Udefinert</v>
      </c>
      <c r="N114" s="95"/>
      <c r="O114" s="119"/>
      <c r="P114" s="80"/>
      <c r="Q114" s="127">
        <f t="shared" si="21"/>
        <v>0</v>
      </c>
      <c r="R114" s="127">
        <f t="shared" si="22"/>
        <v>0</v>
      </c>
      <c r="S114" s="127">
        <f t="shared" si="23"/>
        <v>0</v>
      </c>
      <c r="T114" s="127">
        <f t="shared" si="24"/>
        <v>0</v>
      </c>
      <c r="U114" s="127">
        <f t="shared" si="25"/>
        <v>0</v>
      </c>
      <c r="V114" s="127">
        <f t="shared" si="26"/>
        <v>0</v>
      </c>
      <c r="W114" s="102"/>
      <c r="X114" s="127">
        <f t="shared" si="27"/>
        <v>0</v>
      </c>
      <c r="Y114" s="127">
        <f>Tabell1[[#This Row],[Vekt (kg)]]-(Tabell1[[#This Row],[Vekt (kg)]]*Tabell1[[#This Row],[Gjenvinnbarhet]])</f>
        <v>0</v>
      </c>
      <c r="Z114" s="127">
        <f>Tabell1[[#This Row],[Vekt (kg)]]*Tabell1[[#This Row],[Gjenvinnbarhet]]</f>
        <v>0</v>
      </c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</row>
    <row r="115" spans="1:228" s="5" customFormat="1" ht="15" customHeight="1">
      <c r="A115" s="1"/>
      <c r="B115" s="251" t="s">
        <v>141</v>
      </c>
      <c r="C115" s="85" t="s">
        <v>142</v>
      </c>
      <c r="D115" s="91"/>
      <c r="E115" s="85" t="s">
        <v>143</v>
      </c>
      <c r="F115" s="250"/>
      <c r="G115" s="80"/>
      <c r="H115" s="93" t="s">
        <v>144</v>
      </c>
      <c r="I115" s="94"/>
      <c r="J115" s="80"/>
      <c r="K115" s="95" t="s">
        <v>145</v>
      </c>
      <c r="L115" s="252">
        <f>IFERROR(_xlfn.XLOOKUP(Tabell1[[#This Row],[Produktkategori]], Tabell4[Velg kategori], Tabell4[Faktor]),"")</f>
        <v>0</v>
      </c>
      <c r="M115" s="253" t="str">
        <f>IFERROR(_xlfn.XLOOKUP(Tabell1[[#This Row],[Produktkategori]], Tabell4[Velg kategori], Tabell4[Avfallskategori]),"")</f>
        <v>Udefinert</v>
      </c>
      <c r="N115" s="95"/>
      <c r="O115" s="119"/>
      <c r="P115" s="80"/>
      <c r="Q115" s="127">
        <f t="shared" si="21"/>
        <v>0</v>
      </c>
      <c r="R115" s="127">
        <f t="shared" si="22"/>
        <v>0</v>
      </c>
      <c r="S115" s="127">
        <f t="shared" si="23"/>
        <v>0</v>
      </c>
      <c r="T115" s="127">
        <f t="shared" si="24"/>
        <v>0</v>
      </c>
      <c r="U115" s="127">
        <f t="shared" si="25"/>
        <v>0</v>
      </c>
      <c r="V115" s="127">
        <f t="shared" si="26"/>
        <v>0</v>
      </c>
      <c r="W115" s="102"/>
      <c r="X115" s="127">
        <f t="shared" si="27"/>
        <v>0</v>
      </c>
      <c r="Y115" s="127">
        <f>Tabell1[[#This Row],[Vekt (kg)]]-(Tabell1[[#This Row],[Vekt (kg)]]*Tabell1[[#This Row],[Gjenvinnbarhet]])</f>
        <v>0</v>
      </c>
      <c r="Z115" s="127">
        <f>Tabell1[[#This Row],[Vekt (kg)]]*Tabell1[[#This Row],[Gjenvinnbarhet]]</f>
        <v>0</v>
      </c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</row>
    <row r="116" spans="1:228" s="5" customFormat="1" ht="15" customHeight="1">
      <c r="A116" s="1"/>
      <c r="B116" s="251" t="s">
        <v>141</v>
      </c>
      <c r="C116" s="85" t="s">
        <v>142</v>
      </c>
      <c r="D116" s="91"/>
      <c r="E116" s="85" t="s">
        <v>143</v>
      </c>
      <c r="F116" s="250"/>
      <c r="G116" s="80"/>
      <c r="H116" s="93" t="s">
        <v>144</v>
      </c>
      <c r="I116" s="94"/>
      <c r="J116" s="80"/>
      <c r="K116" s="95" t="s">
        <v>145</v>
      </c>
      <c r="L116" s="252">
        <f>IFERROR(_xlfn.XLOOKUP(Tabell1[[#This Row],[Produktkategori]], Tabell4[Velg kategori], Tabell4[Faktor]),"")</f>
        <v>0</v>
      </c>
      <c r="M116" s="253" t="str">
        <f>IFERROR(_xlfn.XLOOKUP(Tabell1[[#This Row],[Produktkategori]], Tabell4[Velg kategori], Tabell4[Avfallskategori]),"")</f>
        <v>Udefinert</v>
      </c>
      <c r="N116" s="95"/>
      <c r="O116" s="119"/>
      <c r="P116" s="80"/>
      <c r="Q116" s="127">
        <f t="shared" si="21"/>
        <v>0</v>
      </c>
      <c r="R116" s="127">
        <f t="shared" si="22"/>
        <v>0</v>
      </c>
      <c r="S116" s="127">
        <f t="shared" si="23"/>
        <v>0</v>
      </c>
      <c r="T116" s="127">
        <f t="shared" si="24"/>
        <v>0</v>
      </c>
      <c r="U116" s="127">
        <f t="shared" si="25"/>
        <v>0</v>
      </c>
      <c r="V116" s="127">
        <f t="shared" si="26"/>
        <v>0</v>
      </c>
      <c r="W116" s="102"/>
      <c r="X116" s="127">
        <f t="shared" si="27"/>
        <v>0</v>
      </c>
      <c r="Y116" s="127">
        <f>Tabell1[[#This Row],[Vekt (kg)]]-(Tabell1[[#This Row],[Vekt (kg)]]*Tabell1[[#This Row],[Gjenvinnbarhet]])</f>
        <v>0</v>
      </c>
      <c r="Z116" s="127">
        <f>Tabell1[[#This Row],[Vekt (kg)]]*Tabell1[[#This Row],[Gjenvinnbarhet]]</f>
        <v>0</v>
      </c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</row>
    <row r="117" spans="1:228" s="5" customFormat="1" ht="15" customHeight="1">
      <c r="A117" s="1"/>
      <c r="B117" s="251" t="s">
        <v>141</v>
      </c>
      <c r="C117" s="85" t="s">
        <v>142</v>
      </c>
      <c r="D117" s="91"/>
      <c r="E117" s="85" t="s">
        <v>143</v>
      </c>
      <c r="F117" s="250"/>
      <c r="G117" s="80"/>
      <c r="H117" s="93" t="s">
        <v>144</v>
      </c>
      <c r="I117" s="94"/>
      <c r="J117" s="80"/>
      <c r="K117" s="95" t="s">
        <v>145</v>
      </c>
      <c r="L117" s="252">
        <f>IFERROR(_xlfn.XLOOKUP(Tabell1[[#This Row],[Produktkategori]], Tabell4[Velg kategori], Tabell4[Faktor]),"")</f>
        <v>0</v>
      </c>
      <c r="M117" s="253" t="str">
        <f>IFERROR(_xlfn.XLOOKUP(Tabell1[[#This Row],[Produktkategori]], Tabell4[Velg kategori], Tabell4[Avfallskategori]),"")</f>
        <v>Udefinert</v>
      </c>
      <c r="N117" s="95"/>
      <c r="O117" s="119"/>
      <c r="P117" s="80"/>
      <c r="Q117" s="127">
        <f t="shared" si="21"/>
        <v>0</v>
      </c>
      <c r="R117" s="127">
        <f t="shared" si="22"/>
        <v>0</v>
      </c>
      <c r="S117" s="127">
        <f t="shared" si="23"/>
        <v>0</v>
      </c>
      <c r="T117" s="127">
        <f t="shared" si="24"/>
        <v>0</v>
      </c>
      <c r="U117" s="127">
        <f t="shared" si="25"/>
        <v>0</v>
      </c>
      <c r="V117" s="127">
        <f t="shared" si="26"/>
        <v>0</v>
      </c>
      <c r="W117" s="102"/>
      <c r="X117" s="127">
        <f t="shared" si="27"/>
        <v>0</v>
      </c>
      <c r="Y117" s="127">
        <f>Tabell1[[#This Row],[Vekt (kg)]]-(Tabell1[[#This Row],[Vekt (kg)]]*Tabell1[[#This Row],[Gjenvinnbarhet]])</f>
        <v>0</v>
      </c>
      <c r="Z117" s="127">
        <f>Tabell1[[#This Row],[Vekt (kg)]]*Tabell1[[#This Row],[Gjenvinnbarhet]]</f>
        <v>0</v>
      </c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</row>
    <row r="118" spans="1:228" s="5" customFormat="1" ht="15" customHeight="1">
      <c r="A118" s="1"/>
      <c r="B118" s="251" t="s">
        <v>141</v>
      </c>
      <c r="C118" s="85" t="s">
        <v>142</v>
      </c>
      <c r="D118" s="91"/>
      <c r="E118" s="85" t="s">
        <v>143</v>
      </c>
      <c r="F118" s="250"/>
      <c r="G118" s="80"/>
      <c r="H118" s="93" t="s">
        <v>144</v>
      </c>
      <c r="I118" s="94"/>
      <c r="J118" s="80"/>
      <c r="K118" s="95" t="s">
        <v>145</v>
      </c>
      <c r="L118" s="252">
        <f>IFERROR(_xlfn.XLOOKUP(Tabell1[[#This Row],[Produktkategori]], Tabell4[Velg kategori], Tabell4[Faktor]),"")</f>
        <v>0</v>
      </c>
      <c r="M118" s="253" t="str">
        <f>IFERROR(_xlfn.XLOOKUP(Tabell1[[#This Row],[Produktkategori]], Tabell4[Velg kategori], Tabell4[Avfallskategori]),"")</f>
        <v>Udefinert</v>
      </c>
      <c r="N118" s="95"/>
      <c r="O118" s="119"/>
      <c r="P118" s="80"/>
      <c r="Q118" s="127">
        <f t="shared" si="21"/>
        <v>0</v>
      </c>
      <c r="R118" s="127">
        <f t="shared" si="22"/>
        <v>0</v>
      </c>
      <c r="S118" s="127">
        <f t="shared" si="23"/>
        <v>0</v>
      </c>
      <c r="T118" s="127">
        <f t="shared" si="24"/>
        <v>0</v>
      </c>
      <c r="U118" s="127">
        <f t="shared" si="25"/>
        <v>0</v>
      </c>
      <c r="V118" s="127">
        <f t="shared" si="26"/>
        <v>0</v>
      </c>
      <c r="W118" s="102"/>
      <c r="X118" s="127">
        <f t="shared" si="27"/>
        <v>0</v>
      </c>
      <c r="Y118" s="127">
        <f>Tabell1[[#This Row],[Vekt (kg)]]-(Tabell1[[#This Row],[Vekt (kg)]]*Tabell1[[#This Row],[Gjenvinnbarhet]])</f>
        <v>0</v>
      </c>
      <c r="Z118" s="127">
        <f>Tabell1[[#This Row],[Vekt (kg)]]*Tabell1[[#This Row],[Gjenvinnbarhet]]</f>
        <v>0</v>
      </c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</row>
    <row r="119" spans="1:228" s="5" customFormat="1" ht="15" customHeight="1">
      <c r="A119" s="1"/>
      <c r="B119" s="251" t="s">
        <v>141</v>
      </c>
      <c r="C119" s="85" t="s">
        <v>142</v>
      </c>
      <c r="D119" s="91"/>
      <c r="E119" s="85" t="s">
        <v>143</v>
      </c>
      <c r="F119" s="250"/>
      <c r="G119" s="80"/>
      <c r="H119" s="93" t="s">
        <v>144</v>
      </c>
      <c r="I119" s="94"/>
      <c r="J119" s="80"/>
      <c r="K119" s="95" t="s">
        <v>145</v>
      </c>
      <c r="L119" s="252">
        <f>IFERROR(_xlfn.XLOOKUP(Tabell1[[#This Row],[Produktkategori]], Tabell4[Velg kategori], Tabell4[Faktor]),"")</f>
        <v>0</v>
      </c>
      <c r="M119" s="253" t="str">
        <f>IFERROR(_xlfn.XLOOKUP(Tabell1[[#This Row],[Produktkategori]], Tabell4[Velg kategori], Tabell4[Avfallskategori]),"")</f>
        <v>Udefinert</v>
      </c>
      <c r="N119" s="95"/>
      <c r="O119" s="119"/>
      <c r="P119" s="80"/>
      <c r="Q119" s="127">
        <f t="shared" si="21"/>
        <v>0</v>
      </c>
      <c r="R119" s="127">
        <f t="shared" si="22"/>
        <v>0</v>
      </c>
      <c r="S119" s="127">
        <f t="shared" si="23"/>
        <v>0</v>
      </c>
      <c r="T119" s="127">
        <f t="shared" si="24"/>
        <v>0</v>
      </c>
      <c r="U119" s="127">
        <f t="shared" si="25"/>
        <v>0</v>
      </c>
      <c r="V119" s="127">
        <f t="shared" si="26"/>
        <v>0</v>
      </c>
      <c r="W119" s="102"/>
      <c r="X119" s="127">
        <f t="shared" si="27"/>
        <v>0</v>
      </c>
      <c r="Y119" s="127">
        <f>Tabell1[[#This Row],[Vekt (kg)]]-(Tabell1[[#This Row],[Vekt (kg)]]*Tabell1[[#This Row],[Gjenvinnbarhet]])</f>
        <v>0</v>
      </c>
      <c r="Z119" s="127">
        <f>Tabell1[[#This Row],[Vekt (kg)]]*Tabell1[[#This Row],[Gjenvinnbarhet]]</f>
        <v>0</v>
      </c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</row>
    <row r="120" spans="1:228" s="5" customFormat="1" ht="15" customHeight="1">
      <c r="A120" s="1"/>
      <c r="B120" s="251" t="s">
        <v>141</v>
      </c>
      <c r="C120" s="85" t="s">
        <v>142</v>
      </c>
      <c r="D120" s="91"/>
      <c r="E120" s="85" t="s">
        <v>143</v>
      </c>
      <c r="F120" s="250"/>
      <c r="G120" s="80"/>
      <c r="H120" s="93" t="s">
        <v>144</v>
      </c>
      <c r="I120" s="94"/>
      <c r="J120" s="80"/>
      <c r="K120" s="95" t="s">
        <v>145</v>
      </c>
      <c r="L120" s="252">
        <f>IFERROR(_xlfn.XLOOKUP(Tabell1[[#This Row],[Produktkategori]], Tabell4[Velg kategori], Tabell4[Faktor]),"")</f>
        <v>0</v>
      </c>
      <c r="M120" s="253" t="str">
        <f>IFERROR(_xlfn.XLOOKUP(Tabell1[[#This Row],[Produktkategori]], Tabell4[Velg kategori], Tabell4[Avfallskategori]),"")</f>
        <v>Udefinert</v>
      </c>
      <c r="N120" s="95"/>
      <c r="O120" s="119"/>
      <c r="P120" s="80"/>
      <c r="Q120" s="127">
        <f t="shared" si="21"/>
        <v>0</v>
      </c>
      <c r="R120" s="127">
        <f t="shared" si="22"/>
        <v>0</v>
      </c>
      <c r="S120" s="127">
        <f t="shared" si="23"/>
        <v>0</v>
      </c>
      <c r="T120" s="127">
        <f t="shared" si="24"/>
        <v>0</v>
      </c>
      <c r="U120" s="127">
        <f t="shared" si="25"/>
        <v>0</v>
      </c>
      <c r="V120" s="127">
        <f t="shared" si="26"/>
        <v>0</v>
      </c>
      <c r="W120" s="102"/>
      <c r="X120" s="127">
        <f t="shared" si="27"/>
        <v>0</v>
      </c>
      <c r="Y120" s="127">
        <f>Tabell1[[#This Row],[Vekt (kg)]]-(Tabell1[[#This Row],[Vekt (kg)]]*Tabell1[[#This Row],[Gjenvinnbarhet]])</f>
        <v>0</v>
      </c>
      <c r="Z120" s="127">
        <f>Tabell1[[#This Row],[Vekt (kg)]]*Tabell1[[#This Row],[Gjenvinnbarhet]]</f>
        <v>0</v>
      </c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</row>
    <row r="121" spans="1:228" s="5" customFormat="1" ht="15" customHeight="1">
      <c r="A121" s="1"/>
      <c r="B121" s="251" t="s">
        <v>141</v>
      </c>
      <c r="C121" s="85" t="s">
        <v>142</v>
      </c>
      <c r="D121" s="91"/>
      <c r="E121" s="85" t="s">
        <v>143</v>
      </c>
      <c r="F121" s="250"/>
      <c r="G121" s="80"/>
      <c r="H121" s="93" t="s">
        <v>144</v>
      </c>
      <c r="I121" s="94"/>
      <c r="J121" s="80"/>
      <c r="K121" s="95" t="s">
        <v>145</v>
      </c>
      <c r="L121" s="252">
        <f>IFERROR(_xlfn.XLOOKUP(Tabell1[[#This Row],[Produktkategori]], Tabell4[Velg kategori], Tabell4[Faktor]),"")</f>
        <v>0</v>
      </c>
      <c r="M121" s="253" t="str">
        <f>IFERROR(_xlfn.XLOOKUP(Tabell1[[#This Row],[Produktkategori]], Tabell4[Velg kategori], Tabell4[Avfallskategori]),"")</f>
        <v>Udefinert</v>
      </c>
      <c r="N121" s="95"/>
      <c r="O121" s="119"/>
      <c r="P121" s="80"/>
      <c r="Q121" s="127">
        <f t="shared" si="21"/>
        <v>0</v>
      </c>
      <c r="R121" s="127">
        <f t="shared" si="22"/>
        <v>0</v>
      </c>
      <c r="S121" s="127">
        <f t="shared" si="23"/>
        <v>0</v>
      </c>
      <c r="T121" s="127">
        <f t="shared" si="24"/>
        <v>0</v>
      </c>
      <c r="U121" s="127">
        <f t="shared" si="25"/>
        <v>0</v>
      </c>
      <c r="V121" s="127">
        <f t="shared" si="26"/>
        <v>0</v>
      </c>
      <c r="W121" s="102"/>
      <c r="X121" s="127">
        <f t="shared" si="27"/>
        <v>0</v>
      </c>
      <c r="Y121" s="127">
        <f>Tabell1[[#This Row],[Vekt (kg)]]-(Tabell1[[#This Row],[Vekt (kg)]]*Tabell1[[#This Row],[Gjenvinnbarhet]])</f>
        <v>0</v>
      </c>
      <c r="Z121" s="127">
        <f>Tabell1[[#This Row],[Vekt (kg)]]*Tabell1[[#This Row],[Gjenvinnbarhet]]</f>
        <v>0</v>
      </c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</row>
    <row r="122" spans="1:228" s="5" customFormat="1" ht="15" customHeight="1">
      <c r="A122" s="1"/>
      <c r="B122" s="251" t="s">
        <v>141</v>
      </c>
      <c r="C122" s="85" t="s">
        <v>142</v>
      </c>
      <c r="D122" s="91"/>
      <c r="E122" s="85" t="s">
        <v>143</v>
      </c>
      <c r="F122" s="250"/>
      <c r="G122" s="80"/>
      <c r="H122" s="93" t="s">
        <v>144</v>
      </c>
      <c r="I122" s="94"/>
      <c r="J122" s="80"/>
      <c r="K122" s="95" t="s">
        <v>145</v>
      </c>
      <c r="L122" s="252">
        <f>IFERROR(_xlfn.XLOOKUP(Tabell1[[#This Row],[Produktkategori]], Tabell4[Velg kategori], Tabell4[Faktor]),"")</f>
        <v>0</v>
      </c>
      <c r="M122" s="253" t="str">
        <f>IFERROR(_xlfn.XLOOKUP(Tabell1[[#This Row],[Produktkategori]], Tabell4[Velg kategori], Tabell4[Avfallskategori]),"")</f>
        <v>Udefinert</v>
      </c>
      <c r="N122" s="95"/>
      <c r="O122" s="119"/>
      <c r="P122" s="80"/>
      <c r="Q122" s="127">
        <f t="shared" si="21"/>
        <v>0</v>
      </c>
      <c r="R122" s="127">
        <f t="shared" si="22"/>
        <v>0</v>
      </c>
      <c r="S122" s="127">
        <f t="shared" si="23"/>
        <v>0</v>
      </c>
      <c r="T122" s="127">
        <f t="shared" si="24"/>
        <v>0</v>
      </c>
      <c r="U122" s="127">
        <f t="shared" si="25"/>
        <v>0</v>
      </c>
      <c r="V122" s="127">
        <f t="shared" si="26"/>
        <v>0</v>
      </c>
      <c r="W122" s="102"/>
      <c r="X122" s="127">
        <f t="shared" si="27"/>
        <v>0</v>
      </c>
      <c r="Y122" s="127">
        <f>Tabell1[[#This Row],[Vekt (kg)]]-(Tabell1[[#This Row],[Vekt (kg)]]*Tabell1[[#This Row],[Gjenvinnbarhet]])</f>
        <v>0</v>
      </c>
      <c r="Z122" s="127">
        <f>Tabell1[[#This Row],[Vekt (kg)]]*Tabell1[[#This Row],[Gjenvinnbarhet]]</f>
        <v>0</v>
      </c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</row>
    <row r="123" spans="1:228" s="5" customFormat="1" ht="15" customHeight="1">
      <c r="A123" s="1"/>
      <c r="B123" s="251" t="s">
        <v>141</v>
      </c>
      <c r="C123" s="85" t="s">
        <v>142</v>
      </c>
      <c r="D123" s="91"/>
      <c r="E123" s="85" t="s">
        <v>143</v>
      </c>
      <c r="F123" s="250"/>
      <c r="G123" s="80"/>
      <c r="H123" s="93" t="s">
        <v>144</v>
      </c>
      <c r="I123" s="94"/>
      <c r="J123" s="80"/>
      <c r="K123" s="95" t="s">
        <v>145</v>
      </c>
      <c r="L123" s="252">
        <f>IFERROR(_xlfn.XLOOKUP(Tabell1[[#This Row],[Produktkategori]], Tabell4[Velg kategori], Tabell4[Faktor]),"")</f>
        <v>0</v>
      </c>
      <c r="M123" s="253" t="str">
        <f>IFERROR(_xlfn.XLOOKUP(Tabell1[[#This Row],[Produktkategori]], Tabell4[Velg kategori], Tabell4[Avfallskategori]),"")</f>
        <v>Udefinert</v>
      </c>
      <c r="N123" s="95"/>
      <c r="O123" s="119"/>
      <c r="P123" s="80"/>
      <c r="Q123" s="127">
        <f t="shared" si="21"/>
        <v>0</v>
      </c>
      <c r="R123" s="127">
        <f t="shared" si="22"/>
        <v>0</v>
      </c>
      <c r="S123" s="127">
        <f t="shared" si="23"/>
        <v>0</v>
      </c>
      <c r="T123" s="127">
        <f t="shared" si="24"/>
        <v>0</v>
      </c>
      <c r="U123" s="127">
        <f t="shared" si="25"/>
        <v>0</v>
      </c>
      <c r="V123" s="127">
        <f t="shared" si="26"/>
        <v>0</v>
      </c>
      <c r="W123" s="102"/>
      <c r="X123" s="127">
        <f t="shared" si="27"/>
        <v>0</v>
      </c>
      <c r="Y123" s="127">
        <f>Tabell1[[#This Row],[Vekt (kg)]]-(Tabell1[[#This Row],[Vekt (kg)]]*Tabell1[[#This Row],[Gjenvinnbarhet]])</f>
        <v>0</v>
      </c>
      <c r="Z123" s="127">
        <f>Tabell1[[#This Row],[Vekt (kg)]]*Tabell1[[#This Row],[Gjenvinnbarhet]]</f>
        <v>0</v>
      </c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</row>
    <row r="124" spans="1:228" s="5" customFormat="1" ht="15" customHeight="1">
      <c r="A124" s="1"/>
      <c r="B124" s="251" t="s">
        <v>141</v>
      </c>
      <c r="C124" s="85" t="s">
        <v>142</v>
      </c>
      <c r="D124" s="91"/>
      <c r="E124" s="85" t="s">
        <v>143</v>
      </c>
      <c r="F124" s="250"/>
      <c r="G124" s="80"/>
      <c r="H124" s="93" t="s">
        <v>144</v>
      </c>
      <c r="I124" s="94"/>
      <c r="J124" s="80"/>
      <c r="K124" s="95" t="s">
        <v>145</v>
      </c>
      <c r="L124" s="252">
        <f>IFERROR(_xlfn.XLOOKUP(Tabell1[[#This Row],[Produktkategori]], Tabell4[Velg kategori], Tabell4[Faktor]),"")</f>
        <v>0</v>
      </c>
      <c r="M124" s="253" t="str">
        <f>IFERROR(_xlfn.XLOOKUP(Tabell1[[#This Row],[Produktkategori]], Tabell4[Velg kategori], Tabell4[Avfallskategori]),"")</f>
        <v>Udefinert</v>
      </c>
      <c r="N124" s="95"/>
      <c r="O124" s="119"/>
      <c r="P124" s="80"/>
      <c r="Q124" s="127">
        <f t="shared" si="21"/>
        <v>0</v>
      </c>
      <c r="R124" s="127">
        <f t="shared" si="22"/>
        <v>0</v>
      </c>
      <c r="S124" s="127">
        <f t="shared" si="23"/>
        <v>0</v>
      </c>
      <c r="T124" s="127">
        <f t="shared" si="24"/>
        <v>0</v>
      </c>
      <c r="U124" s="127">
        <f t="shared" si="25"/>
        <v>0</v>
      </c>
      <c r="V124" s="127">
        <f t="shared" si="26"/>
        <v>0</v>
      </c>
      <c r="W124" s="102"/>
      <c r="X124" s="127">
        <f t="shared" si="27"/>
        <v>0</v>
      </c>
      <c r="Y124" s="127">
        <f>Tabell1[[#This Row],[Vekt (kg)]]-(Tabell1[[#This Row],[Vekt (kg)]]*Tabell1[[#This Row],[Gjenvinnbarhet]])</f>
        <v>0</v>
      </c>
      <c r="Z124" s="127">
        <f>Tabell1[[#This Row],[Vekt (kg)]]*Tabell1[[#This Row],[Gjenvinnbarhet]]</f>
        <v>0</v>
      </c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</row>
    <row r="125" spans="1:228" s="5" customFormat="1" ht="15" customHeight="1">
      <c r="A125" s="1"/>
      <c r="B125" s="251" t="s">
        <v>141</v>
      </c>
      <c r="C125" s="85" t="s">
        <v>142</v>
      </c>
      <c r="D125" s="91"/>
      <c r="E125" s="85" t="s">
        <v>143</v>
      </c>
      <c r="F125" s="250"/>
      <c r="G125" s="80"/>
      <c r="H125" s="93" t="s">
        <v>144</v>
      </c>
      <c r="I125" s="94"/>
      <c r="J125" s="80"/>
      <c r="K125" s="95" t="s">
        <v>145</v>
      </c>
      <c r="L125" s="252">
        <f>IFERROR(_xlfn.XLOOKUP(Tabell1[[#This Row],[Produktkategori]], Tabell4[Velg kategori], Tabell4[Faktor]),"")</f>
        <v>0</v>
      </c>
      <c r="M125" s="253" t="str">
        <f>IFERROR(_xlfn.XLOOKUP(Tabell1[[#This Row],[Produktkategori]], Tabell4[Velg kategori], Tabell4[Avfallskategori]),"")</f>
        <v>Udefinert</v>
      </c>
      <c r="N125" s="95"/>
      <c r="O125" s="119"/>
      <c r="P125" s="80"/>
      <c r="Q125" s="127">
        <f t="shared" si="21"/>
        <v>0</v>
      </c>
      <c r="R125" s="127">
        <f t="shared" si="22"/>
        <v>0</v>
      </c>
      <c r="S125" s="127">
        <f t="shared" si="23"/>
        <v>0</v>
      </c>
      <c r="T125" s="127">
        <f t="shared" si="24"/>
        <v>0</v>
      </c>
      <c r="U125" s="127">
        <f t="shared" si="25"/>
        <v>0</v>
      </c>
      <c r="V125" s="127">
        <f t="shared" si="26"/>
        <v>0</v>
      </c>
      <c r="W125" s="102"/>
      <c r="X125" s="127">
        <f t="shared" si="27"/>
        <v>0</v>
      </c>
      <c r="Y125" s="127">
        <f>Tabell1[[#This Row],[Vekt (kg)]]-(Tabell1[[#This Row],[Vekt (kg)]]*Tabell1[[#This Row],[Gjenvinnbarhet]])</f>
        <v>0</v>
      </c>
      <c r="Z125" s="127">
        <f>Tabell1[[#This Row],[Vekt (kg)]]*Tabell1[[#This Row],[Gjenvinnbarhet]]</f>
        <v>0</v>
      </c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</row>
    <row r="126" spans="1:228" s="5" customFormat="1" ht="15" customHeight="1">
      <c r="A126" s="1"/>
      <c r="B126" s="251" t="s">
        <v>141</v>
      </c>
      <c r="C126" s="85" t="s">
        <v>142</v>
      </c>
      <c r="D126" s="91"/>
      <c r="E126" s="85" t="s">
        <v>143</v>
      </c>
      <c r="F126" s="250"/>
      <c r="G126" s="80"/>
      <c r="H126" s="93" t="s">
        <v>144</v>
      </c>
      <c r="I126" s="94"/>
      <c r="J126" s="80"/>
      <c r="K126" s="95" t="s">
        <v>145</v>
      </c>
      <c r="L126" s="252">
        <f>IFERROR(_xlfn.XLOOKUP(Tabell1[[#This Row],[Produktkategori]], Tabell4[Velg kategori], Tabell4[Faktor]),"")</f>
        <v>0</v>
      </c>
      <c r="M126" s="253" t="str">
        <f>IFERROR(_xlfn.XLOOKUP(Tabell1[[#This Row],[Produktkategori]], Tabell4[Velg kategori], Tabell4[Avfallskategori]),"")</f>
        <v>Udefinert</v>
      </c>
      <c r="N126" s="95"/>
      <c r="O126" s="119"/>
      <c r="P126" s="80"/>
      <c r="Q126" s="127">
        <f t="shared" si="21"/>
        <v>0</v>
      </c>
      <c r="R126" s="127">
        <f t="shared" si="22"/>
        <v>0</v>
      </c>
      <c r="S126" s="127">
        <f t="shared" si="23"/>
        <v>0</v>
      </c>
      <c r="T126" s="127">
        <f t="shared" si="24"/>
        <v>0</v>
      </c>
      <c r="U126" s="127">
        <f t="shared" si="25"/>
        <v>0</v>
      </c>
      <c r="V126" s="127">
        <f t="shared" si="26"/>
        <v>0</v>
      </c>
      <c r="W126" s="102"/>
      <c r="X126" s="127">
        <f t="shared" si="27"/>
        <v>0</v>
      </c>
      <c r="Y126" s="127">
        <f>Tabell1[[#This Row],[Vekt (kg)]]-(Tabell1[[#This Row],[Vekt (kg)]]*Tabell1[[#This Row],[Gjenvinnbarhet]])</f>
        <v>0</v>
      </c>
      <c r="Z126" s="127">
        <f>Tabell1[[#This Row],[Vekt (kg)]]*Tabell1[[#This Row],[Gjenvinnbarhet]]</f>
        <v>0</v>
      </c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</row>
    <row r="127" spans="1:228" s="5" customFormat="1" ht="15" customHeight="1">
      <c r="A127" s="1"/>
      <c r="B127" s="251" t="s">
        <v>141</v>
      </c>
      <c r="C127" s="85" t="s">
        <v>142</v>
      </c>
      <c r="D127" s="91"/>
      <c r="E127" s="85" t="s">
        <v>143</v>
      </c>
      <c r="F127" s="250"/>
      <c r="G127" s="80"/>
      <c r="H127" s="93" t="s">
        <v>144</v>
      </c>
      <c r="I127" s="94"/>
      <c r="J127" s="80"/>
      <c r="K127" s="95" t="s">
        <v>145</v>
      </c>
      <c r="L127" s="252">
        <f>IFERROR(_xlfn.XLOOKUP(Tabell1[[#This Row],[Produktkategori]], Tabell4[Velg kategori], Tabell4[Faktor]),"")</f>
        <v>0</v>
      </c>
      <c r="M127" s="253" t="str">
        <f>IFERROR(_xlfn.XLOOKUP(Tabell1[[#This Row],[Produktkategori]], Tabell4[Velg kategori], Tabell4[Avfallskategori]),"")</f>
        <v>Udefinert</v>
      </c>
      <c r="N127" s="95"/>
      <c r="O127" s="119"/>
      <c r="P127" s="80"/>
      <c r="Q127" s="127">
        <f t="shared" si="21"/>
        <v>0</v>
      </c>
      <c r="R127" s="127">
        <f t="shared" si="22"/>
        <v>0</v>
      </c>
      <c r="S127" s="127">
        <f t="shared" si="23"/>
        <v>0</v>
      </c>
      <c r="T127" s="127">
        <f t="shared" si="24"/>
        <v>0</v>
      </c>
      <c r="U127" s="127">
        <f t="shared" si="25"/>
        <v>0</v>
      </c>
      <c r="V127" s="127">
        <f t="shared" si="26"/>
        <v>0</v>
      </c>
      <c r="W127" s="102"/>
      <c r="X127" s="127">
        <f t="shared" si="27"/>
        <v>0</v>
      </c>
      <c r="Y127" s="127">
        <f>Tabell1[[#This Row],[Vekt (kg)]]-(Tabell1[[#This Row],[Vekt (kg)]]*Tabell1[[#This Row],[Gjenvinnbarhet]])</f>
        <v>0</v>
      </c>
      <c r="Z127" s="127">
        <f>Tabell1[[#This Row],[Vekt (kg)]]*Tabell1[[#This Row],[Gjenvinnbarhet]]</f>
        <v>0</v>
      </c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</row>
    <row r="128" spans="1:228" s="5" customFormat="1" ht="15" customHeight="1">
      <c r="A128" s="1"/>
      <c r="B128" s="251" t="s">
        <v>141</v>
      </c>
      <c r="C128" s="85" t="s">
        <v>142</v>
      </c>
      <c r="D128" s="91"/>
      <c r="E128" s="85" t="s">
        <v>143</v>
      </c>
      <c r="F128" s="250"/>
      <c r="G128" s="80"/>
      <c r="H128" s="93" t="s">
        <v>144</v>
      </c>
      <c r="I128" s="94"/>
      <c r="J128" s="80"/>
      <c r="K128" s="95" t="s">
        <v>145</v>
      </c>
      <c r="L128" s="252">
        <f>IFERROR(_xlfn.XLOOKUP(Tabell1[[#This Row],[Produktkategori]], Tabell4[Velg kategori], Tabell4[Faktor]),"")</f>
        <v>0</v>
      </c>
      <c r="M128" s="253" t="str">
        <f>IFERROR(_xlfn.XLOOKUP(Tabell1[[#This Row],[Produktkategori]], Tabell4[Velg kategori], Tabell4[Avfallskategori]),"")</f>
        <v>Udefinert</v>
      </c>
      <c r="N128" s="95"/>
      <c r="O128" s="119"/>
      <c r="P128" s="80"/>
      <c r="Q128" s="127">
        <f t="shared" si="21"/>
        <v>0</v>
      </c>
      <c r="R128" s="127">
        <f t="shared" si="22"/>
        <v>0</v>
      </c>
      <c r="S128" s="127">
        <f t="shared" si="23"/>
        <v>0</v>
      </c>
      <c r="T128" s="127">
        <f t="shared" si="24"/>
        <v>0</v>
      </c>
      <c r="U128" s="127">
        <f t="shared" si="25"/>
        <v>0</v>
      </c>
      <c r="V128" s="127">
        <f t="shared" si="26"/>
        <v>0</v>
      </c>
      <c r="W128" s="102"/>
      <c r="X128" s="127">
        <f t="shared" si="27"/>
        <v>0</v>
      </c>
      <c r="Y128" s="127">
        <f>Tabell1[[#This Row],[Vekt (kg)]]-(Tabell1[[#This Row],[Vekt (kg)]]*Tabell1[[#This Row],[Gjenvinnbarhet]])</f>
        <v>0</v>
      </c>
      <c r="Z128" s="127">
        <f>Tabell1[[#This Row],[Vekt (kg)]]*Tabell1[[#This Row],[Gjenvinnbarhet]]</f>
        <v>0</v>
      </c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</row>
    <row r="129" spans="1:228" s="5" customFormat="1" ht="15" customHeight="1">
      <c r="A129" s="1"/>
      <c r="B129" s="251" t="s">
        <v>141</v>
      </c>
      <c r="C129" s="85" t="s">
        <v>142</v>
      </c>
      <c r="D129" s="91"/>
      <c r="E129" s="85" t="s">
        <v>143</v>
      </c>
      <c r="F129" s="250"/>
      <c r="G129" s="80"/>
      <c r="H129" s="93" t="s">
        <v>144</v>
      </c>
      <c r="I129" s="94"/>
      <c r="J129" s="80"/>
      <c r="K129" s="95" t="s">
        <v>145</v>
      </c>
      <c r="L129" s="252">
        <f>IFERROR(_xlfn.XLOOKUP(Tabell1[[#This Row],[Produktkategori]], Tabell4[Velg kategori], Tabell4[Faktor]),"")</f>
        <v>0</v>
      </c>
      <c r="M129" s="253" t="str">
        <f>IFERROR(_xlfn.XLOOKUP(Tabell1[[#This Row],[Produktkategori]], Tabell4[Velg kategori], Tabell4[Avfallskategori]),"")</f>
        <v>Udefinert</v>
      </c>
      <c r="N129" s="95"/>
      <c r="O129" s="119"/>
      <c r="P129" s="80"/>
      <c r="Q129" s="127">
        <f t="shared" si="21"/>
        <v>0</v>
      </c>
      <c r="R129" s="127">
        <f t="shared" si="22"/>
        <v>0</v>
      </c>
      <c r="S129" s="127">
        <f t="shared" si="23"/>
        <v>0</v>
      </c>
      <c r="T129" s="127">
        <f t="shared" si="24"/>
        <v>0</v>
      </c>
      <c r="U129" s="127">
        <f t="shared" si="25"/>
        <v>0</v>
      </c>
      <c r="V129" s="127">
        <f t="shared" si="26"/>
        <v>0</v>
      </c>
      <c r="W129" s="102"/>
      <c r="X129" s="127">
        <f t="shared" si="27"/>
        <v>0</v>
      </c>
      <c r="Y129" s="127">
        <f>Tabell1[[#This Row],[Vekt (kg)]]-(Tabell1[[#This Row],[Vekt (kg)]]*Tabell1[[#This Row],[Gjenvinnbarhet]])</f>
        <v>0</v>
      </c>
      <c r="Z129" s="127">
        <f>Tabell1[[#This Row],[Vekt (kg)]]*Tabell1[[#This Row],[Gjenvinnbarhet]]</f>
        <v>0</v>
      </c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</row>
    <row r="130" spans="1:228" s="5" customFormat="1" ht="15" customHeight="1">
      <c r="A130" s="1"/>
      <c r="B130" s="251" t="s">
        <v>141</v>
      </c>
      <c r="C130" s="85" t="s">
        <v>142</v>
      </c>
      <c r="D130" s="91"/>
      <c r="E130" s="85" t="s">
        <v>143</v>
      </c>
      <c r="F130" s="250"/>
      <c r="G130" s="80"/>
      <c r="H130" s="93" t="s">
        <v>144</v>
      </c>
      <c r="I130" s="94"/>
      <c r="J130" s="80"/>
      <c r="K130" s="95" t="s">
        <v>145</v>
      </c>
      <c r="L130" s="252">
        <f>IFERROR(_xlfn.XLOOKUP(Tabell1[[#This Row],[Produktkategori]], Tabell4[Velg kategori], Tabell4[Faktor]),"")</f>
        <v>0</v>
      </c>
      <c r="M130" s="253" t="str">
        <f>IFERROR(_xlfn.XLOOKUP(Tabell1[[#This Row],[Produktkategori]], Tabell4[Velg kategori], Tabell4[Avfallskategori]),"")</f>
        <v>Udefinert</v>
      </c>
      <c r="N130" s="95"/>
      <c r="O130" s="119"/>
      <c r="P130" s="80"/>
      <c r="Q130" s="127">
        <f t="shared" si="21"/>
        <v>0</v>
      </c>
      <c r="R130" s="127">
        <f t="shared" si="22"/>
        <v>0</v>
      </c>
      <c r="S130" s="127">
        <f t="shared" si="23"/>
        <v>0</v>
      </c>
      <c r="T130" s="127">
        <f t="shared" si="24"/>
        <v>0</v>
      </c>
      <c r="U130" s="127">
        <f t="shared" si="25"/>
        <v>0</v>
      </c>
      <c r="V130" s="127">
        <f t="shared" si="26"/>
        <v>0</v>
      </c>
      <c r="W130" s="102"/>
      <c r="X130" s="127">
        <f t="shared" si="27"/>
        <v>0</v>
      </c>
      <c r="Y130" s="127">
        <f>Tabell1[[#This Row],[Vekt (kg)]]-(Tabell1[[#This Row],[Vekt (kg)]]*Tabell1[[#This Row],[Gjenvinnbarhet]])</f>
        <v>0</v>
      </c>
      <c r="Z130" s="127">
        <f>Tabell1[[#This Row],[Vekt (kg)]]*Tabell1[[#This Row],[Gjenvinnbarhet]]</f>
        <v>0</v>
      </c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</row>
    <row r="131" spans="1:228" s="5" customFormat="1" ht="15" customHeight="1">
      <c r="A131" s="1"/>
      <c r="B131" s="251" t="s">
        <v>141</v>
      </c>
      <c r="C131" s="85" t="s">
        <v>142</v>
      </c>
      <c r="D131" s="91"/>
      <c r="E131" s="85" t="s">
        <v>143</v>
      </c>
      <c r="F131" s="250"/>
      <c r="G131" s="80"/>
      <c r="H131" s="93" t="s">
        <v>144</v>
      </c>
      <c r="I131" s="94"/>
      <c r="J131" s="80"/>
      <c r="K131" s="95" t="s">
        <v>145</v>
      </c>
      <c r="L131" s="252">
        <f>IFERROR(_xlfn.XLOOKUP(Tabell1[[#This Row],[Produktkategori]], Tabell4[Velg kategori], Tabell4[Faktor]),"")</f>
        <v>0</v>
      </c>
      <c r="M131" s="253" t="str">
        <f>IFERROR(_xlfn.XLOOKUP(Tabell1[[#This Row],[Produktkategori]], Tabell4[Velg kategori], Tabell4[Avfallskategori]),"")</f>
        <v>Udefinert</v>
      </c>
      <c r="N131" s="95"/>
      <c r="O131" s="119"/>
      <c r="P131" s="80"/>
      <c r="Q131" s="127">
        <f t="shared" si="21"/>
        <v>0</v>
      </c>
      <c r="R131" s="127">
        <f t="shared" si="22"/>
        <v>0</v>
      </c>
      <c r="S131" s="127">
        <f t="shared" si="23"/>
        <v>0</v>
      </c>
      <c r="T131" s="127">
        <f t="shared" si="24"/>
        <v>0</v>
      </c>
      <c r="U131" s="127">
        <f t="shared" si="25"/>
        <v>0</v>
      </c>
      <c r="V131" s="127">
        <f t="shared" si="26"/>
        <v>0</v>
      </c>
      <c r="W131" s="102"/>
      <c r="X131" s="127">
        <f t="shared" si="27"/>
        <v>0</v>
      </c>
      <c r="Y131" s="127">
        <f>Tabell1[[#This Row],[Vekt (kg)]]-(Tabell1[[#This Row],[Vekt (kg)]]*Tabell1[[#This Row],[Gjenvinnbarhet]])</f>
        <v>0</v>
      </c>
      <c r="Z131" s="127">
        <f>Tabell1[[#This Row],[Vekt (kg)]]*Tabell1[[#This Row],[Gjenvinnbarhet]]</f>
        <v>0</v>
      </c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</row>
    <row r="132" spans="1:228" s="5" customFormat="1" ht="15" customHeight="1">
      <c r="A132" s="1"/>
      <c r="B132" s="251" t="s">
        <v>141</v>
      </c>
      <c r="C132" s="85" t="s">
        <v>142</v>
      </c>
      <c r="D132" s="91"/>
      <c r="E132" s="85" t="s">
        <v>143</v>
      </c>
      <c r="F132" s="250"/>
      <c r="G132" s="80"/>
      <c r="H132" s="93" t="s">
        <v>144</v>
      </c>
      <c r="I132" s="94"/>
      <c r="J132" s="80"/>
      <c r="K132" s="95" t="s">
        <v>145</v>
      </c>
      <c r="L132" s="252">
        <f>IFERROR(_xlfn.XLOOKUP(Tabell1[[#This Row],[Produktkategori]], Tabell4[Velg kategori], Tabell4[Faktor]),"")</f>
        <v>0</v>
      </c>
      <c r="M132" s="253" t="str">
        <f>IFERROR(_xlfn.XLOOKUP(Tabell1[[#This Row],[Produktkategori]], Tabell4[Velg kategori], Tabell4[Avfallskategori]),"")</f>
        <v>Udefinert</v>
      </c>
      <c r="N132" s="95"/>
      <c r="O132" s="119"/>
      <c r="P132" s="80"/>
      <c r="Q132" s="127">
        <f t="shared" si="21"/>
        <v>0</v>
      </c>
      <c r="R132" s="127">
        <f t="shared" si="22"/>
        <v>0</v>
      </c>
      <c r="S132" s="127">
        <f t="shared" si="23"/>
        <v>0</v>
      </c>
      <c r="T132" s="127">
        <f t="shared" si="24"/>
        <v>0</v>
      </c>
      <c r="U132" s="127">
        <f t="shared" si="25"/>
        <v>0</v>
      </c>
      <c r="V132" s="127">
        <f t="shared" si="26"/>
        <v>0</v>
      </c>
      <c r="W132" s="102"/>
      <c r="X132" s="127">
        <f t="shared" si="27"/>
        <v>0</v>
      </c>
      <c r="Y132" s="127">
        <f>Tabell1[[#This Row],[Vekt (kg)]]-(Tabell1[[#This Row],[Vekt (kg)]]*Tabell1[[#This Row],[Gjenvinnbarhet]])</f>
        <v>0</v>
      </c>
      <c r="Z132" s="127">
        <f>Tabell1[[#This Row],[Vekt (kg)]]*Tabell1[[#This Row],[Gjenvinnbarhet]]</f>
        <v>0</v>
      </c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</row>
    <row r="133" spans="1:228" s="5" customFormat="1" ht="15" customHeight="1">
      <c r="A133" s="1"/>
      <c r="B133" s="251" t="s">
        <v>141</v>
      </c>
      <c r="C133" s="85" t="s">
        <v>142</v>
      </c>
      <c r="D133" s="91"/>
      <c r="E133" s="85" t="s">
        <v>143</v>
      </c>
      <c r="F133" s="250"/>
      <c r="G133" s="80"/>
      <c r="H133" s="93" t="s">
        <v>144</v>
      </c>
      <c r="I133" s="94"/>
      <c r="J133" s="80"/>
      <c r="K133" s="95" t="s">
        <v>145</v>
      </c>
      <c r="L133" s="252">
        <f>IFERROR(_xlfn.XLOOKUP(Tabell1[[#This Row],[Produktkategori]], Tabell4[Velg kategori], Tabell4[Faktor]),"")</f>
        <v>0</v>
      </c>
      <c r="M133" s="253" t="str">
        <f>IFERROR(_xlfn.XLOOKUP(Tabell1[[#This Row],[Produktkategori]], Tabell4[Velg kategori], Tabell4[Avfallskategori]),"")</f>
        <v>Udefinert</v>
      </c>
      <c r="N133" s="95"/>
      <c r="O133" s="119"/>
      <c r="P133" s="80"/>
      <c r="Q133" s="127">
        <f t="shared" si="21"/>
        <v>0</v>
      </c>
      <c r="R133" s="127">
        <f t="shared" si="22"/>
        <v>0</v>
      </c>
      <c r="S133" s="127">
        <f t="shared" si="23"/>
        <v>0</v>
      </c>
      <c r="T133" s="127">
        <f t="shared" si="24"/>
        <v>0</v>
      </c>
      <c r="U133" s="127">
        <f t="shared" si="25"/>
        <v>0</v>
      </c>
      <c r="V133" s="127">
        <f t="shared" si="26"/>
        <v>0</v>
      </c>
      <c r="W133" s="102"/>
      <c r="X133" s="127">
        <f t="shared" si="27"/>
        <v>0</v>
      </c>
      <c r="Y133" s="127">
        <f>Tabell1[[#This Row],[Vekt (kg)]]-(Tabell1[[#This Row],[Vekt (kg)]]*Tabell1[[#This Row],[Gjenvinnbarhet]])</f>
        <v>0</v>
      </c>
      <c r="Z133" s="127">
        <f>Tabell1[[#This Row],[Vekt (kg)]]*Tabell1[[#This Row],[Gjenvinnbarhet]]</f>
        <v>0</v>
      </c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</row>
    <row r="134" spans="1:228" s="5" customFormat="1" ht="15" customHeight="1">
      <c r="A134" s="1"/>
      <c r="B134" s="251" t="s">
        <v>141</v>
      </c>
      <c r="C134" s="85" t="s">
        <v>142</v>
      </c>
      <c r="D134" s="91"/>
      <c r="E134" s="85" t="s">
        <v>143</v>
      </c>
      <c r="F134" s="250"/>
      <c r="G134" s="80"/>
      <c r="H134" s="93" t="s">
        <v>144</v>
      </c>
      <c r="I134" s="94"/>
      <c r="J134" s="80"/>
      <c r="K134" s="95" t="s">
        <v>145</v>
      </c>
      <c r="L134" s="252">
        <f>IFERROR(_xlfn.XLOOKUP(Tabell1[[#This Row],[Produktkategori]], Tabell4[Velg kategori], Tabell4[Faktor]),"")</f>
        <v>0</v>
      </c>
      <c r="M134" s="253" t="str">
        <f>IFERROR(_xlfn.XLOOKUP(Tabell1[[#This Row],[Produktkategori]], Tabell4[Velg kategori], Tabell4[Avfallskategori]),"")</f>
        <v>Udefinert</v>
      </c>
      <c r="N134" s="95"/>
      <c r="O134" s="119"/>
      <c r="P134" s="80"/>
      <c r="Q134" s="127">
        <f t="shared" si="21"/>
        <v>0</v>
      </c>
      <c r="R134" s="127">
        <f t="shared" si="22"/>
        <v>0</v>
      </c>
      <c r="S134" s="127">
        <f t="shared" si="23"/>
        <v>0</v>
      </c>
      <c r="T134" s="127">
        <f t="shared" si="24"/>
        <v>0</v>
      </c>
      <c r="U134" s="127">
        <f t="shared" si="25"/>
        <v>0</v>
      </c>
      <c r="V134" s="127">
        <f t="shared" si="26"/>
        <v>0</v>
      </c>
      <c r="W134" s="102"/>
      <c r="X134" s="127">
        <f t="shared" si="27"/>
        <v>0</v>
      </c>
      <c r="Y134" s="127">
        <f>Tabell1[[#This Row],[Vekt (kg)]]-(Tabell1[[#This Row],[Vekt (kg)]]*Tabell1[[#This Row],[Gjenvinnbarhet]])</f>
        <v>0</v>
      </c>
      <c r="Z134" s="127">
        <f>Tabell1[[#This Row],[Vekt (kg)]]*Tabell1[[#This Row],[Gjenvinnbarhet]]</f>
        <v>0</v>
      </c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</row>
    <row r="135" spans="1:228" s="5" customFormat="1" ht="15" customHeight="1">
      <c r="A135" s="1"/>
      <c r="B135" s="251" t="s">
        <v>141</v>
      </c>
      <c r="C135" s="85" t="s">
        <v>142</v>
      </c>
      <c r="D135" s="91"/>
      <c r="E135" s="85" t="s">
        <v>143</v>
      </c>
      <c r="F135" s="250"/>
      <c r="G135" s="80"/>
      <c r="H135" s="93" t="s">
        <v>144</v>
      </c>
      <c r="I135" s="94"/>
      <c r="J135" s="80"/>
      <c r="K135" s="95" t="s">
        <v>145</v>
      </c>
      <c r="L135" s="252">
        <f>IFERROR(_xlfn.XLOOKUP(Tabell1[[#This Row],[Produktkategori]], Tabell4[Velg kategori], Tabell4[Faktor]),"")</f>
        <v>0</v>
      </c>
      <c r="M135" s="253" t="str">
        <f>IFERROR(_xlfn.XLOOKUP(Tabell1[[#This Row],[Produktkategori]], Tabell4[Velg kategori], Tabell4[Avfallskategori]),"")</f>
        <v>Udefinert</v>
      </c>
      <c r="N135" s="95"/>
      <c r="O135" s="119"/>
      <c r="P135" s="80"/>
      <c r="Q135" s="127">
        <f t="shared" si="21"/>
        <v>0</v>
      </c>
      <c r="R135" s="127">
        <f t="shared" si="22"/>
        <v>0</v>
      </c>
      <c r="S135" s="127">
        <f t="shared" si="23"/>
        <v>0</v>
      </c>
      <c r="T135" s="127">
        <f t="shared" si="24"/>
        <v>0</v>
      </c>
      <c r="U135" s="127">
        <f t="shared" si="25"/>
        <v>0</v>
      </c>
      <c r="V135" s="127">
        <f t="shared" si="26"/>
        <v>0</v>
      </c>
      <c r="W135" s="102"/>
      <c r="X135" s="127">
        <f t="shared" si="27"/>
        <v>0</v>
      </c>
      <c r="Y135" s="127">
        <f>Tabell1[[#This Row],[Vekt (kg)]]-(Tabell1[[#This Row],[Vekt (kg)]]*Tabell1[[#This Row],[Gjenvinnbarhet]])</f>
        <v>0</v>
      </c>
      <c r="Z135" s="127">
        <f>Tabell1[[#This Row],[Vekt (kg)]]*Tabell1[[#This Row],[Gjenvinnbarhet]]</f>
        <v>0</v>
      </c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</row>
    <row r="136" spans="1:228" s="5" customFormat="1" ht="12.95" customHeight="1">
      <c r="A136" s="1"/>
      <c r="B136" s="251" t="s">
        <v>141</v>
      </c>
      <c r="C136" s="85" t="s">
        <v>142</v>
      </c>
      <c r="D136" s="91"/>
      <c r="E136" s="85" t="s">
        <v>143</v>
      </c>
      <c r="F136" s="250"/>
      <c r="G136" s="80"/>
      <c r="H136" s="93" t="s">
        <v>144</v>
      </c>
      <c r="I136" s="94"/>
      <c r="J136" s="80"/>
      <c r="K136" s="95" t="s">
        <v>145</v>
      </c>
      <c r="L136" s="252">
        <f>IFERROR(_xlfn.XLOOKUP(Tabell1[[#This Row],[Produktkategori]], Tabell4[Velg kategori], Tabell4[Faktor]),"")</f>
        <v>0</v>
      </c>
      <c r="M136" s="253" t="str">
        <f>IFERROR(_xlfn.XLOOKUP(Tabell1[[#This Row],[Produktkategori]], Tabell4[Velg kategori], Tabell4[Avfallskategori]),"")</f>
        <v>Udefinert</v>
      </c>
      <c r="N136" s="95"/>
      <c r="O136" s="119"/>
      <c r="P136" s="80"/>
      <c r="Q136" s="127">
        <f t="shared" ref="Q136:Q167" si="28">IF(H136="Bevart",F136,0)</f>
        <v>0</v>
      </c>
      <c r="R136" s="127">
        <f t="shared" ref="R136:R167" si="29">IF(H136="Ombruk",F136,0)</f>
        <v>0</v>
      </c>
      <c r="S136" s="127">
        <f t="shared" ref="S136:S167" si="30">IF(H136="Overskudd",F136,0)</f>
        <v>0</v>
      </c>
      <c r="T136" s="127">
        <f t="shared" ref="T136:T167" si="31">IF(H136="Gjenvunnet",F136*I136,0)</f>
        <v>0</v>
      </c>
      <c r="U136" s="127">
        <f t="shared" ref="U136:U167" si="32">IF(H136="Gjenvunnet",(1-I136)*F136,0)</f>
        <v>0</v>
      </c>
      <c r="V136" s="127">
        <f t="shared" ref="V136:V167" si="33">IF(H136="Nytt",F136,0)</f>
        <v>0</v>
      </c>
      <c r="W136" s="102"/>
      <c r="X136" s="127">
        <f t="shared" ref="X136:X167" si="34">IF(K136="Ombrukbart",F136,0)</f>
        <v>0</v>
      </c>
      <c r="Y136" s="127">
        <f>Tabell1[[#This Row],[Vekt (kg)]]-(Tabell1[[#This Row],[Vekt (kg)]]*Tabell1[[#This Row],[Gjenvinnbarhet]])</f>
        <v>0</v>
      </c>
      <c r="Z136" s="127">
        <f>Tabell1[[#This Row],[Vekt (kg)]]*Tabell1[[#This Row],[Gjenvinnbarhet]]</f>
        <v>0</v>
      </c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</row>
    <row r="137" spans="1:228" s="5" customFormat="1" ht="12.95" customHeight="1">
      <c r="A137" s="1"/>
      <c r="B137" s="251" t="s">
        <v>141</v>
      </c>
      <c r="C137" s="85" t="s">
        <v>142</v>
      </c>
      <c r="D137" s="91"/>
      <c r="E137" s="85" t="s">
        <v>143</v>
      </c>
      <c r="F137" s="250"/>
      <c r="G137" s="80"/>
      <c r="H137" s="93" t="s">
        <v>144</v>
      </c>
      <c r="I137" s="94"/>
      <c r="J137" s="80"/>
      <c r="K137" s="95" t="s">
        <v>145</v>
      </c>
      <c r="L137" s="252">
        <f>IFERROR(_xlfn.XLOOKUP(Tabell1[[#This Row],[Produktkategori]], Tabell4[Velg kategori], Tabell4[Faktor]),"")</f>
        <v>0</v>
      </c>
      <c r="M137" s="253" t="str">
        <f>IFERROR(_xlfn.XLOOKUP(Tabell1[[#This Row],[Produktkategori]], Tabell4[Velg kategori], Tabell4[Avfallskategori]),"")</f>
        <v>Udefinert</v>
      </c>
      <c r="N137" s="95"/>
      <c r="O137" s="119"/>
      <c r="P137" s="80"/>
      <c r="Q137" s="127">
        <f t="shared" si="28"/>
        <v>0</v>
      </c>
      <c r="R137" s="127">
        <f t="shared" si="29"/>
        <v>0</v>
      </c>
      <c r="S137" s="127">
        <f t="shared" si="30"/>
        <v>0</v>
      </c>
      <c r="T137" s="127">
        <f t="shared" si="31"/>
        <v>0</v>
      </c>
      <c r="U137" s="127">
        <f t="shared" si="32"/>
        <v>0</v>
      </c>
      <c r="V137" s="127">
        <f t="shared" si="33"/>
        <v>0</v>
      </c>
      <c r="W137" s="102"/>
      <c r="X137" s="127">
        <f t="shared" si="34"/>
        <v>0</v>
      </c>
      <c r="Y137" s="127">
        <f>Tabell1[[#This Row],[Vekt (kg)]]-(Tabell1[[#This Row],[Vekt (kg)]]*Tabell1[[#This Row],[Gjenvinnbarhet]])</f>
        <v>0</v>
      </c>
      <c r="Z137" s="127">
        <f>Tabell1[[#This Row],[Vekt (kg)]]*Tabell1[[#This Row],[Gjenvinnbarhet]]</f>
        <v>0</v>
      </c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</row>
    <row r="138" spans="1:228" s="5" customFormat="1" ht="12.95" customHeight="1">
      <c r="A138" s="1"/>
      <c r="B138" s="251" t="s">
        <v>141</v>
      </c>
      <c r="C138" s="85" t="s">
        <v>142</v>
      </c>
      <c r="D138" s="91"/>
      <c r="E138" s="85" t="s">
        <v>143</v>
      </c>
      <c r="F138" s="250"/>
      <c r="G138" s="80"/>
      <c r="H138" s="93" t="s">
        <v>144</v>
      </c>
      <c r="I138" s="94"/>
      <c r="J138" s="80"/>
      <c r="K138" s="95" t="s">
        <v>145</v>
      </c>
      <c r="L138" s="252">
        <f>IFERROR(_xlfn.XLOOKUP(Tabell1[[#This Row],[Produktkategori]], Tabell4[Velg kategori], Tabell4[Faktor]),"")</f>
        <v>0</v>
      </c>
      <c r="M138" s="253" t="str">
        <f>IFERROR(_xlfn.XLOOKUP(Tabell1[[#This Row],[Produktkategori]], Tabell4[Velg kategori], Tabell4[Avfallskategori]),"")</f>
        <v>Udefinert</v>
      </c>
      <c r="N138" s="95"/>
      <c r="O138" s="119"/>
      <c r="P138" s="80"/>
      <c r="Q138" s="127">
        <f t="shared" si="28"/>
        <v>0</v>
      </c>
      <c r="R138" s="127">
        <f t="shared" si="29"/>
        <v>0</v>
      </c>
      <c r="S138" s="127">
        <f t="shared" si="30"/>
        <v>0</v>
      </c>
      <c r="T138" s="127">
        <f t="shared" si="31"/>
        <v>0</v>
      </c>
      <c r="U138" s="127">
        <f t="shared" si="32"/>
        <v>0</v>
      </c>
      <c r="V138" s="127">
        <f t="shared" si="33"/>
        <v>0</v>
      </c>
      <c r="W138" s="102"/>
      <c r="X138" s="127">
        <f t="shared" si="34"/>
        <v>0</v>
      </c>
      <c r="Y138" s="127">
        <f>Tabell1[[#This Row],[Vekt (kg)]]-(Tabell1[[#This Row],[Vekt (kg)]]*Tabell1[[#This Row],[Gjenvinnbarhet]])</f>
        <v>0</v>
      </c>
      <c r="Z138" s="127">
        <f>Tabell1[[#This Row],[Vekt (kg)]]*Tabell1[[#This Row],[Gjenvinnbarhet]]</f>
        <v>0</v>
      </c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</row>
    <row r="139" spans="1:228" s="5" customFormat="1" ht="12.95" customHeight="1">
      <c r="A139" s="1"/>
      <c r="B139" s="251" t="s">
        <v>141</v>
      </c>
      <c r="C139" s="85" t="s">
        <v>142</v>
      </c>
      <c r="D139" s="91"/>
      <c r="E139" s="85" t="s">
        <v>143</v>
      </c>
      <c r="F139" s="250"/>
      <c r="G139" s="80"/>
      <c r="H139" s="93" t="s">
        <v>144</v>
      </c>
      <c r="I139" s="94"/>
      <c r="J139" s="80"/>
      <c r="K139" s="95" t="s">
        <v>145</v>
      </c>
      <c r="L139" s="252">
        <f>IFERROR(_xlfn.XLOOKUP(Tabell1[[#This Row],[Produktkategori]], Tabell4[Velg kategori], Tabell4[Faktor]),"")</f>
        <v>0</v>
      </c>
      <c r="M139" s="253" t="str">
        <f>IFERROR(_xlfn.XLOOKUP(Tabell1[[#This Row],[Produktkategori]], Tabell4[Velg kategori], Tabell4[Avfallskategori]),"")</f>
        <v>Udefinert</v>
      </c>
      <c r="N139" s="95"/>
      <c r="O139" s="119"/>
      <c r="P139" s="80"/>
      <c r="Q139" s="127">
        <f t="shared" si="28"/>
        <v>0</v>
      </c>
      <c r="R139" s="127">
        <f t="shared" si="29"/>
        <v>0</v>
      </c>
      <c r="S139" s="127">
        <f t="shared" si="30"/>
        <v>0</v>
      </c>
      <c r="T139" s="127">
        <f t="shared" si="31"/>
        <v>0</v>
      </c>
      <c r="U139" s="127">
        <f t="shared" si="32"/>
        <v>0</v>
      </c>
      <c r="V139" s="127">
        <f t="shared" si="33"/>
        <v>0</v>
      </c>
      <c r="W139" s="102"/>
      <c r="X139" s="127">
        <f t="shared" si="34"/>
        <v>0</v>
      </c>
      <c r="Y139" s="127">
        <f>Tabell1[[#This Row],[Vekt (kg)]]-(Tabell1[[#This Row],[Vekt (kg)]]*Tabell1[[#This Row],[Gjenvinnbarhet]])</f>
        <v>0</v>
      </c>
      <c r="Z139" s="127">
        <f>Tabell1[[#This Row],[Vekt (kg)]]*Tabell1[[#This Row],[Gjenvinnbarhet]]</f>
        <v>0</v>
      </c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</row>
    <row r="140" spans="1:228" s="5" customFormat="1" ht="12.95" customHeight="1">
      <c r="A140" s="1"/>
      <c r="B140" s="251" t="s">
        <v>141</v>
      </c>
      <c r="C140" s="85" t="s">
        <v>142</v>
      </c>
      <c r="D140" s="91"/>
      <c r="E140" s="85" t="s">
        <v>143</v>
      </c>
      <c r="F140" s="250"/>
      <c r="G140" s="80"/>
      <c r="H140" s="93" t="s">
        <v>144</v>
      </c>
      <c r="I140" s="94"/>
      <c r="J140" s="80"/>
      <c r="K140" s="95" t="s">
        <v>145</v>
      </c>
      <c r="L140" s="252">
        <f>IFERROR(_xlfn.XLOOKUP(Tabell1[[#This Row],[Produktkategori]], Tabell4[Velg kategori], Tabell4[Faktor]),"")</f>
        <v>0</v>
      </c>
      <c r="M140" s="253" t="str">
        <f>IFERROR(_xlfn.XLOOKUP(Tabell1[[#This Row],[Produktkategori]], Tabell4[Velg kategori], Tabell4[Avfallskategori]),"")</f>
        <v>Udefinert</v>
      </c>
      <c r="N140" s="95"/>
      <c r="O140" s="119"/>
      <c r="P140" s="80"/>
      <c r="Q140" s="127">
        <f t="shared" si="28"/>
        <v>0</v>
      </c>
      <c r="R140" s="127">
        <f t="shared" si="29"/>
        <v>0</v>
      </c>
      <c r="S140" s="127">
        <f t="shared" si="30"/>
        <v>0</v>
      </c>
      <c r="T140" s="127">
        <f t="shared" si="31"/>
        <v>0</v>
      </c>
      <c r="U140" s="127">
        <f t="shared" si="32"/>
        <v>0</v>
      </c>
      <c r="V140" s="127">
        <f t="shared" si="33"/>
        <v>0</v>
      </c>
      <c r="W140" s="102"/>
      <c r="X140" s="127">
        <f t="shared" si="34"/>
        <v>0</v>
      </c>
      <c r="Y140" s="127">
        <f>Tabell1[[#This Row],[Vekt (kg)]]-(Tabell1[[#This Row],[Vekt (kg)]]*Tabell1[[#This Row],[Gjenvinnbarhet]])</f>
        <v>0</v>
      </c>
      <c r="Z140" s="127">
        <f>Tabell1[[#This Row],[Vekt (kg)]]*Tabell1[[#This Row],[Gjenvinnbarhet]]</f>
        <v>0</v>
      </c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</row>
    <row r="141" spans="1:228" s="5" customFormat="1" ht="12.95" customHeight="1">
      <c r="A141" s="1"/>
      <c r="B141" s="251" t="s">
        <v>141</v>
      </c>
      <c r="C141" s="85" t="s">
        <v>142</v>
      </c>
      <c r="D141" s="91"/>
      <c r="E141" s="85" t="s">
        <v>143</v>
      </c>
      <c r="F141" s="250"/>
      <c r="G141" s="80"/>
      <c r="H141" s="93" t="s">
        <v>144</v>
      </c>
      <c r="I141" s="94"/>
      <c r="J141" s="80"/>
      <c r="K141" s="95" t="s">
        <v>145</v>
      </c>
      <c r="L141" s="252">
        <f>IFERROR(_xlfn.XLOOKUP(Tabell1[[#This Row],[Produktkategori]], Tabell4[Velg kategori], Tabell4[Faktor]),"")</f>
        <v>0</v>
      </c>
      <c r="M141" s="253" t="str">
        <f>IFERROR(_xlfn.XLOOKUP(Tabell1[[#This Row],[Produktkategori]], Tabell4[Velg kategori], Tabell4[Avfallskategori]),"")</f>
        <v>Udefinert</v>
      </c>
      <c r="N141" s="95"/>
      <c r="O141" s="119"/>
      <c r="P141" s="80"/>
      <c r="Q141" s="127">
        <f t="shared" si="28"/>
        <v>0</v>
      </c>
      <c r="R141" s="127">
        <f t="shared" si="29"/>
        <v>0</v>
      </c>
      <c r="S141" s="127">
        <f t="shared" si="30"/>
        <v>0</v>
      </c>
      <c r="T141" s="127">
        <f t="shared" si="31"/>
        <v>0</v>
      </c>
      <c r="U141" s="127">
        <f t="shared" si="32"/>
        <v>0</v>
      </c>
      <c r="V141" s="127">
        <f t="shared" si="33"/>
        <v>0</v>
      </c>
      <c r="W141" s="102"/>
      <c r="X141" s="127">
        <f t="shared" si="34"/>
        <v>0</v>
      </c>
      <c r="Y141" s="127">
        <f>Tabell1[[#This Row],[Vekt (kg)]]-(Tabell1[[#This Row],[Vekt (kg)]]*Tabell1[[#This Row],[Gjenvinnbarhet]])</f>
        <v>0</v>
      </c>
      <c r="Z141" s="127">
        <f>Tabell1[[#This Row],[Vekt (kg)]]*Tabell1[[#This Row],[Gjenvinnbarhet]]</f>
        <v>0</v>
      </c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</row>
    <row r="142" spans="1:228" s="5" customFormat="1" ht="12.95" customHeight="1">
      <c r="A142" s="1"/>
      <c r="B142" s="251" t="s">
        <v>141</v>
      </c>
      <c r="C142" s="85" t="s">
        <v>142</v>
      </c>
      <c r="D142" s="91"/>
      <c r="E142" s="85" t="s">
        <v>143</v>
      </c>
      <c r="F142" s="250"/>
      <c r="G142" s="80"/>
      <c r="H142" s="93" t="s">
        <v>144</v>
      </c>
      <c r="I142" s="94"/>
      <c r="J142" s="80"/>
      <c r="K142" s="95" t="s">
        <v>145</v>
      </c>
      <c r="L142" s="252">
        <f>IFERROR(_xlfn.XLOOKUP(Tabell1[[#This Row],[Produktkategori]], Tabell4[Velg kategori], Tabell4[Faktor]),"")</f>
        <v>0</v>
      </c>
      <c r="M142" s="253" t="str">
        <f>IFERROR(_xlfn.XLOOKUP(Tabell1[[#This Row],[Produktkategori]], Tabell4[Velg kategori], Tabell4[Avfallskategori]),"")</f>
        <v>Udefinert</v>
      </c>
      <c r="N142" s="95"/>
      <c r="O142" s="119"/>
      <c r="P142" s="80"/>
      <c r="Q142" s="127">
        <f t="shared" si="28"/>
        <v>0</v>
      </c>
      <c r="R142" s="127">
        <f t="shared" si="29"/>
        <v>0</v>
      </c>
      <c r="S142" s="127">
        <f t="shared" si="30"/>
        <v>0</v>
      </c>
      <c r="T142" s="127">
        <f t="shared" si="31"/>
        <v>0</v>
      </c>
      <c r="U142" s="127">
        <f t="shared" si="32"/>
        <v>0</v>
      </c>
      <c r="V142" s="127">
        <f t="shared" si="33"/>
        <v>0</v>
      </c>
      <c r="W142" s="102"/>
      <c r="X142" s="127">
        <f t="shared" si="34"/>
        <v>0</v>
      </c>
      <c r="Y142" s="127">
        <f>Tabell1[[#This Row],[Vekt (kg)]]-(Tabell1[[#This Row],[Vekt (kg)]]*Tabell1[[#This Row],[Gjenvinnbarhet]])</f>
        <v>0</v>
      </c>
      <c r="Z142" s="127">
        <f>Tabell1[[#This Row],[Vekt (kg)]]*Tabell1[[#This Row],[Gjenvinnbarhet]]</f>
        <v>0</v>
      </c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</row>
    <row r="143" spans="1:228" s="5" customFormat="1" ht="12.95" customHeight="1">
      <c r="A143" s="1"/>
      <c r="B143" s="251" t="s">
        <v>141</v>
      </c>
      <c r="C143" s="85" t="s">
        <v>142</v>
      </c>
      <c r="D143" s="91"/>
      <c r="E143" s="85" t="s">
        <v>143</v>
      </c>
      <c r="F143" s="250"/>
      <c r="G143" s="80"/>
      <c r="H143" s="93" t="s">
        <v>144</v>
      </c>
      <c r="I143" s="94"/>
      <c r="J143" s="80"/>
      <c r="K143" s="95" t="s">
        <v>145</v>
      </c>
      <c r="L143" s="252">
        <f>IFERROR(_xlfn.XLOOKUP(Tabell1[[#This Row],[Produktkategori]], Tabell4[Velg kategori], Tabell4[Faktor]),"")</f>
        <v>0</v>
      </c>
      <c r="M143" s="253" t="str">
        <f>IFERROR(_xlfn.XLOOKUP(Tabell1[[#This Row],[Produktkategori]], Tabell4[Velg kategori], Tabell4[Avfallskategori]),"")</f>
        <v>Udefinert</v>
      </c>
      <c r="N143" s="95"/>
      <c r="O143" s="119"/>
      <c r="P143" s="80"/>
      <c r="Q143" s="127">
        <f t="shared" si="28"/>
        <v>0</v>
      </c>
      <c r="R143" s="127">
        <f t="shared" si="29"/>
        <v>0</v>
      </c>
      <c r="S143" s="127">
        <f t="shared" si="30"/>
        <v>0</v>
      </c>
      <c r="T143" s="127">
        <f t="shared" si="31"/>
        <v>0</v>
      </c>
      <c r="U143" s="127">
        <f t="shared" si="32"/>
        <v>0</v>
      </c>
      <c r="V143" s="127">
        <f t="shared" si="33"/>
        <v>0</v>
      </c>
      <c r="W143" s="102"/>
      <c r="X143" s="127">
        <f t="shared" si="34"/>
        <v>0</v>
      </c>
      <c r="Y143" s="127">
        <f>Tabell1[[#This Row],[Vekt (kg)]]-(Tabell1[[#This Row],[Vekt (kg)]]*Tabell1[[#This Row],[Gjenvinnbarhet]])</f>
        <v>0</v>
      </c>
      <c r="Z143" s="127">
        <f>Tabell1[[#This Row],[Vekt (kg)]]*Tabell1[[#This Row],[Gjenvinnbarhet]]</f>
        <v>0</v>
      </c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</row>
    <row r="144" spans="1:228" s="5" customFormat="1" ht="12.95" customHeight="1">
      <c r="A144" s="1"/>
      <c r="B144" s="251" t="s">
        <v>141</v>
      </c>
      <c r="C144" s="85" t="s">
        <v>142</v>
      </c>
      <c r="D144" s="91"/>
      <c r="E144" s="85" t="s">
        <v>143</v>
      </c>
      <c r="F144" s="250"/>
      <c r="G144" s="80"/>
      <c r="H144" s="93" t="s">
        <v>144</v>
      </c>
      <c r="I144" s="94"/>
      <c r="J144" s="80"/>
      <c r="K144" s="95" t="s">
        <v>145</v>
      </c>
      <c r="L144" s="252">
        <f>IFERROR(_xlfn.XLOOKUP(Tabell1[[#This Row],[Produktkategori]], Tabell4[Velg kategori], Tabell4[Faktor]),"")</f>
        <v>0</v>
      </c>
      <c r="M144" s="253" t="str">
        <f>IFERROR(_xlfn.XLOOKUP(Tabell1[[#This Row],[Produktkategori]], Tabell4[Velg kategori], Tabell4[Avfallskategori]),"")</f>
        <v>Udefinert</v>
      </c>
      <c r="N144" s="95"/>
      <c r="O144" s="119"/>
      <c r="P144" s="80"/>
      <c r="Q144" s="127">
        <f t="shared" si="28"/>
        <v>0</v>
      </c>
      <c r="R144" s="127">
        <f t="shared" si="29"/>
        <v>0</v>
      </c>
      <c r="S144" s="127">
        <f t="shared" si="30"/>
        <v>0</v>
      </c>
      <c r="T144" s="127">
        <f t="shared" si="31"/>
        <v>0</v>
      </c>
      <c r="U144" s="127">
        <f t="shared" si="32"/>
        <v>0</v>
      </c>
      <c r="V144" s="127">
        <f t="shared" si="33"/>
        <v>0</v>
      </c>
      <c r="W144" s="102"/>
      <c r="X144" s="127">
        <f t="shared" si="34"/>
        <v>0</v>
      </c>
      <c r="Y144" s="127">
        <f>Tabell1[[#This Row],[Vekt (kg)]]-(Tabell1[[#This Row],[Vekt (kg)]]*Tabell1[[#This Row],[Gjenvinnbarhet]])</f>
        <v>0</v>
      </c>
      <c r="Z144" s="127">
        <f>Tabell1[[#This Row],[Vekt (kg)]]*Tabell1[[#This Row],[Gjenvinnbarhet]]</f>
        <v>0</v>
      </c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</row>
    <row r="145" spans="1:228" s="5" customFormat="1" ht="12.95" customHeight="1">
      <c r="A145" s="1"/>
      <c r="B145" s="251" t="s">
        <v>141</v>
      </c>
      <c r="C145" s="85" t="s">
        <v>142</v>
      </c>
      <c r="D145" s="91"/>
      <c r="E145" s="85" t="s">
        <v>143</v>
      </c>
      <c r="F145" s="250"/>
      <c r="G145" s="80"/>
      <c r="H145" s="93" t="s">
        <v>144</v>
      </c>
      <c r="I145" s="94"/>
      <c r="J145" s="80"/>
      <c r="K145" s="95" t="s">
        <v>145</v>
      </c>
      <c r="L145" s="252">
        <f>IFERROR(_xlfn.XLOOKUP(Tabell1[[#This Row],[Produktkategori]], Tabell4[Velg kategori], Tabell4[Faktor]),"")</f>
        <v>0</v>
      </c>
      <c r="M145" s="253" t="str">
        <f>IFERROR(_xlfn.XLOOKUP(Tabell1[[#This Row],[Produktkategori]], Tabell4[Velg kategori], Tabell4[Avfallskategori]),"")</f>
        <v>Udefinert</v>
      </c>
      <c r="N145" s="95"/>
      <c r="O145" s="119"/>
      <c r="P145" s="80"/>
      <c r="Q145" s="127">
        <f t="shared" si="28"/>
        <v>0</v>
      </c>
      <c r="R145" s="127">
        <f t="shared" si="29"/>
        <v>0</v>
      </c>
      <c r="S145" s="127">
        <f t="shared" si="30"/>
        <v>0</v>
      </c>
      <c r="T145" s="127">
        <f t="shared" si="31"/>
        <v>0</v>
      </c>
      <c r="U145" s="127">
        <f t="shared" si="32"/>
        <v>0</v>
      </c>
      <c r="V145" s="127">
        <f t="shared" si="33"/>
        <v>0</v>
      </c>
      <c r="W145" s="102"/>
      <c r="X145" s="127">
        <f t="shared" si="34"/>
        <v>0</v>
      </c>
      <c r="Y145" s="127">
        <f>Tabell1[[#This Row],[Vekt (kg)]]-(Tabell1[[#This Row],[Vekt (kg)]]*Tabell1[[#This Row],[Gjenvinnbarhet]])</f>
        <v>0</v>
      </c>
      <c r="Z145" s="127">
        <f>Tabell1[[#This Row],[Vekt (kg)]]*Tabell1[[#This Row],[Gjenvinnbarhet]]</f>
        <v>0</v>
      </c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</row>
    <row r="146" spans="1:228" s="5" customFormat="1" ht="12.95" customHeight="1">
      <c r="A146" s="1"/>
      <c r="B146" s="251" t="s">
        <v>141</v>
      </c>
      <c r="C146" s="85" t="s">
        <v>142</v>
      </c>
      <c r="D146" s="91"/>
      <c r="E146" s="85" t="s">
        <v>143</v>
      </c>
      <c r="F146" s="250"/>
      <c r="G146" s="80"/>
      <c r="H146" s="93" t="s">
        <v>144</v>
      </c>
      <c r="I146" s="94"/>
      <c r="J146" s="80"/>
      <c r="K146" s="95" t="s">
        <v>145</v>
      </c>
      <c r="L146" s="252">
        <f>IFERROR(_xlfn.XLOOKUP(Tabell1[[#This Row],[Produktkategori]], Tabell4[Velg kategori], Tabell4[Faktor]),"")</f>
        <v>0</v>
      </c>
      <c r="M146" s="253" t="str">
        <f>IFERROR(_xlfn.XLOOKUP(Tabell1[[#This Row],[Produktkategori]], Tabell4[Velg kategori], Tabell4[Avfallskategori]),"")</f>
        <v>Udefinert</v>
      </c>
      <c r="N146" s="95"/>
      <c r="O146" s="119"/>
      <c r="P146" s="80"/>
      <c r="Q146" s="127">
        <f t="shared" si="28"/>
        <v>0</v>
      </c>
      <c r="R146" s="127">
        <f t="shared" si="29"/>
        <v>0</v>
      </c>
      <c r="S146" s="127">
        <f t="shared" si="30"/>
        <v>0</v>
      </c>
      <c r="T146" s="127">
        <f t="shared" si="31"/>
        <v>0</v>
      </c>
      <c r="U146" s="127">
        <f t="shared" si="32"/>
        <v>0</v>
      </c>
      <c r="V146" s="127">
        <f t="shared" si="33"/>
        <v>0</v>
      </c>
      <c r="W146" s="102"/>
      <c r="X146" s="127">
        <f t="shared" si="34"/>
        <v>0</v>
      </c>
      <c r="Y146" s="127">
        <f>Tabell1[[#This Row],[Vekt (kg)]]-(Tabell1[[#This Row],[Vekt (kg)]]*Tabell1[[#This Row],[Gjenvinnbarhet]])</f>
        <v>0</v>
      </c>
      <c r="Z146" s="127">
        <f>Tabell1[[#This Row],[Vekt (kg)]]*Tabell1[[#This Row],[Gjenvinnbarhet]]</f>
        <v>0</v>
      </c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</row>
    <row r="147" spans="1:228" s="5" customFormat="1" ht="12.95" customHeight="1">
      <c r="A147" s="1"/>
      <c r="B147" s="251" t="s">
        <v>141</v>
      </c>
      <c r="C147" s="85" t="s">
        <v>142</v>
      </c>
      <c r="D147" s="91"/>
      <c r="E147" s="85" t="s">
        <v>143</v>
      </c>
      <c r="F147" s="250"/>
      <c r="G147" s="80"/>
      <c r="H147" s="93" t="s">
        <v>144</v>
      </c>
      <c r="I147" s="94"/>
      <c r="J147" s="80"/>
      <c r="K147" s="95" t="s">
        <v>145</v>
      </c>
      <c r="L147" s="252">
        <f>IFERROR(_xlfn.XLOOKUP(Tabell1[[#This Row],[Produktkategori]], Tabell4[Velg kategori], Tabell4[Faktor]),"")</f>
        <v>0</v>
      </c>
      <c r="M147" s="253" t="str">
        <f>IFERROR(_xlfn.XLOOKUP(Tabell1[[#This Row],[Produktkategori]], Tabell4[Velg kategori], Tabell4[Avfallskategori]),"")</f>
        <v>Udefinert</v>
      </c>
      <c r="N147" s="95"/>
      <c r="O147" s="119"/>
      <c r="P147" s="80"/>
      <c r="Q147" s="127">
        <f t="shared" si="28"/>
        <v>0</v>
      </c>
      <c r="R147" s="127">
        <f t="shared" si="29"/>
        <v>0</v>
      </c>
      <c r="S147" s="127">
        <f t="shared" si="30"/>
        <v>0</v>
      </c>
      <c r="T147" s="127">
        <f t="shared" si="31"/>
        <v>0</v>
      </c>
      <c r="U147" s="127">
        <f t="shared" si="32"/>
        <v>0</v>
      </c>
      <c r="V147" s="127">
        <f t="shared" si="33"/>
        <v>0</v>
      </c>
      <c r="W147" s="102"/>
      <c r="X147" s="127">
        <f t="shared" si="34"/>
        <v>0</v>
      </c>
      <c r="Y147" s="127">
        <f>Tabell1[[#This Row],[Vekt (kg)]]-(Tabell1[[#This Row],[Vekt (kg)]]*Tabell1[[#This Row],[Gjenvinnbarhet]])</f>
        <v>0</v>
      </c>
      <c r="Z147" s="127">
        <f>Tabell1[[#This Row],[Vekt (kg)]]*Tabell1[[#This Row],[Gjenvinnbarhet]]</f>
        <v>0</v>
      </c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</row>
    <row r="148" spans="1:228" s="5" customFormat="1" ht="12.95" customHeight="1">
      <c r="A148" s="1"/>
      <c r="B148" s="251" t="s">
        <v>141</v>
      </c>
      <c r="C148" s="85" t="s">
        <v>142</v>
      </c>
      <c r="D148" s="91"/>
      <c r="E148" s="85" t="s">
        <v>143</v>
      </c>
      <c r="F148" s="250"/>
      <c r="G148" s="80"/>
      <c r="H148" s="93" t="s">
        <v>144</v>
      </c>
      <c r="I148" s="94"/>
      <c r="J148" s="80"/>
      <c r="K148" s="95" t="s">
        <v>145</v>
      </c>
      <c r="L148" s="252">
        <f>IFERROR(_xlfn.XLOOKUP(Tabell1[[#This Row],[Produktkategori]], Tabell4[Velg kategori], Tabell4[Faktor]),"")</f>
        <v>0</v>
      </c>
      <c r="M148" s="253" t="str">
        <f>IFERROR(_xlfn.XLOOKUP(Tabell1[[#This Row],[Produktkategori]], Tabell4[Velg kategori], Tabell4[Avfallskategori]),"")</f>
        <v>Udefinert</v>
      </c>
      <c r="N148" s="95"/>
      <c r="O148" s="119"/>
      <c r="P148" s="80"/>
      <c r="Q148" s="127">
        <f t="shared" si="28"/>
        <v>0</v>
      </c>
      <c r="R148" s="127">
        <f t="shared" si="29"/>
        <v>0</v>
      </c>
      <c r="S148" s="127">
        <f t="shared" si="30"/>
        <v>0</v>
      </c>
      <c r="T148" s="127">
        <f t="shared" si="31"/>
        <v>0</v>
      </c>
      <c r="U148" s="127">
        <f t="shared" si="32"/>
        <v>0</v>
      </c>
      <c r="V148" s="127">
        <f t="shared" si="33"/>
        <v>0</v>
      </c>
      <c r="W148" s="102"/>
      <c r="X148" s="127">
        <f t="shared" si="34"/>
        <v>0</v>
      </c>
      <c r="Y148" s="127">
        <f>Tabell1[[#This Row],[Vekt (kg)]]-(Tabell1[[#This Row],[Vekt (kg)]]*Tabell1[[#This Row],[Gjenvinnbarhet]])</f>
        <v>0</v>
      </c>
      <c r="Z148" s="127">
        <f>Tabell1[[#This Row],[Vekt (kg)]]*Tabell1[[#This Row],[Gjenvinnbarhet]]</f>
        <v>0</v>
      </c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</row>
    <row r="149" spans="1:228" s="5" customFormat="1" ht="12.95" customHeight="1">
      <c r="A149" s="1"/>
      <c r="B149" s="251" t="s">
        <v>141</v>
      </c>
      <c r="C149" s="85" t="s">
        <v>142</v>
      </c>
      <c r="D149" s="91"/>
      <c r="E149" s="85" t="s">
        <v>143</v>
      </c>
      <c r="F149" s="250"/>
      <c r="G149" s="80"/>
      <c r="H149" s="93" t="s">
        <v>144</v>
      </c>
      <c r="I149" s="94"/>
      <c r="J149" s="80"/>
      <c r="K149" s="95" t="s">
        <v>145</v>
      </c>
      <c r="L149" s="252">
        <f>IFERROR(_xlfn.XLOOKUP(Tabell1[[#This Row],[Produktkategori]], Tabell4[Velg kategori], Tabell4[Faktor]),"")</f>
        <v>0</v>
      </c>
      <c r="M149" s="253" t="str">
        <f>IFERROR(_xlfn.XLOOKUP(Tabell1[[#This Row],[Produktkategori]], Tabell4[Velg kategori], Tabell4[Avfallskategori]),"")</f>
        <v>Udefinert</v>
      </c>
      <c r="N149" s="95"/>
      <c r="O149" s="119"/>
      <c r="P149" s="80"/>
      <c r="Q149" s="127">
        <f t="shared" si="28"/>
        <v>0</v>
      </c>
      <c r="R149" s="127">
        <f t="shared" si="29"/>
        <v>0</v>
      </c>
      <c r="S149" s="127">
        <f t="shared" si="30"/>
        <v>0</v>
      </c>
      <c r="T149" s="127">
        <f t="shared" si="31"/>
        <v>0</v>
      </c>
      <c r="U149" s="127">
        <f t="shared" si="32"/>
        <v>0</v>
      </c>
      <c r="V149" s="127">
        <f t="shared" si="33"/>
        <v>0</v>
      </c>
      <c r="W149" s="102"/>
      <c r="X149" s="127">
        <f t="shared" si="34"/>
        <v>0</v>
      </c>
      <c r="Y149" s="127">
        <f>Tabell1[[#This Row],[Vekt (kg)]]-(Tabell1[[#This Row],[Vekt (kg)]]*Tabell1[[#This Row],[Gjenvinnbarhet]])</f>
        <v>0</v>
      </c>
      <c r="Z149" s="127">
        <f>Tabell1[[#This Row],[Vekt (kg)]]*Tabell1[[#This Row],[Gjenvinnbarhet]]</f>
        <v>0</v>
      </c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</row>
    <row r="150" spans="1:228" s="5" customFormat="1" ht="12.95" customHeight="1">
      <c r="A150" s="1"/>
      <c r="B150" s="251" t="s">
        <v>141</v>
      </c>
      <c r="C150" s="85" t="s">
        <v>142</v>
      </c>
      <c r="D150" s="91"/>
      <c r="E150" s="85" t="s">
        <v>143</v>
      </c>
      <c r="F150" s="250"/>
      <c r="G150" s="80"/>
      <c r="H150" s="93" t="s">
        <v>144</v>
      </c>
      <c r="I150" s="94"/>
      <c r="J150" s="80"/>
      <c r="K150" s="95" t="s">
        <v>145</v>
      </c>
      <c r="L150" s="252">
        <f>IFERROR(_xlfn.XLOOKUP(Tabell1[[#This Row],[Produktkategori]], Tabell4[Velg kategori], Tabell4[Faktor]),"")</f>
        <v>0</v>
      </c>
      <c r="M150" s="253" t="str">
        <f>IFERROR(_xlfn.XLOOKUP(Tabell1[[#This Row],[Produktkategori]], Tabell4[Velg kategori], Tabell4[Avfallskategori]),"")</f>
        <v>Udefinert</v>
      </c>
      <c r="N150" s="95"/>
      <c r="O150" s="119"/>
      <c r="P150" s="80"/>
      <c r="Q150" s="127">
        <f t="shared" si="28"/>
        <v>0</v>
      </c>
      <c r="R150" s="127">
        <f t="shared" si="29"/>
        <v>0</v>
      </c>
      <c r="S150" s="127">
        <f t="shared" si="30"/>
        <v>0</v>
      </c>
      <c r="T150" s="127">
        <f t="shared" si="31"/>
        <v>0</v>
      </c>
      <c r="U150" s="127">
        <f t="shared" si="32"/>
        <v>0</v>
      </c>
      <c r="V150" s="127">
        <f t="shared" si="33"/>
        <v>0</v>
      </c>
      <c r="W150" s="102"/>
      <c r="X150" s="127">
        <f t="shared" si="34"/>
        <v>0</v>
      </c>
      <c r="Y150" s="127">
        <f>Tabell1[[#This Row],[Vekt (kg)]]-(Tabell1[[#This Row],[Vekt (kg)]]*Tabell1[[#This Row],[Gjenvinnbarhet]])</f>
        <v>0</v>
      </c>
      <c r="Z150" s="127">
        <f>Tabell1[[#This Row],[Vekt (kg)]]*Tabell1[[#This Row],[Gjenvinnbarhet]]</f>
        <v>0</v>
      </c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</row>
    <row r="151" spans="1:228" s="5" customFormat="1" ht="12.95" customHeight="1">
      <c r="A151" s="1"/>
      <c r="B151" s="251" t="s">
        <v>141</v>
      </c>
      <c r="C151" s="85" t="s">
        <v>142</v>
      </c>
      <c r="D151" s="91"/>
      <c r="E151" s="85" t="s">
        <v>143</v>
      </c>
      <c r="F151" s="250"/>
      <c r="G151" s="80"/>
      <c r="H151" s="93" t="s">
        <v>144</v>
      </c>
      <c r="I151" s="94"/>
      <c r="J151" s="80"/>
      <c r="K151" s="95" t="s">
        <v>145</v>
      </c>
      <c r="L151" s="252">
        <f>IFERROR(_xlfn.XLOOKUP(Tabell1[[#This Row],[Produktkategori]], Tabell4[Velg kategori], Tabell4[Faktor]),"")</f>
        <v>0</v>
      </c>
      <c r="M151" s="253" t="str">
        <f>IFERROR(_xlfn.XLOOKUP(Tabell1[[#This Row],[Produktkategori]], Tabell4[Velg kategori], Tabell4[Avfallskategori]),"")</f>
        <v>Udefinert</v>
      </c>
      <c r="N151" s="95"/>
      <c r="O151" s="119"/>
      <c r="P151" s="80"/>
      <c r="Q151" s="127">
        <f t="shared" si="28"/>
        <v>0</v>
      </c>
      <c r="R151" s="127">
        <f t="shared" si="29"/>
        <v>0</v>
      </c>
      <c r="S151" s="127">
        <f t="shared" si="30"/>
        <v>0</v>
      </c>
      <c r="T151" s="127">
        <f t="shared" si="31"/>
        <v>0</v>
      </c>
      <c r="U151" s="127">
        <f t="shared" si="32"/>
        <v>0</v>
      </c>
      <c r="V151" s="127">
        <f t="shared" si="33"/>
        <v>0</v>
      </c>
      <c r="W151" s="102"/>
      <c r="X151" s="127">
        <f t="shared" si="34"/>
        <v>0</v>
      </c>
      <c r="Y151" s="127">
        <f>Tabell1[[#This Row],[Vekt (kg)]]-(Tabell1[[#This Row],[Vekt (kg)]]*Tabell1[[#This Row],[Gjenvinnbarhet]])</f>
        <v>0</v>
      </c>
      <c r="Z151" s="127">
        <f>Tabell1[[#This Row],[Vekt (kg)]]*Tabell1[[#This Row],[Gjenvinnbarhet]]</f>
        <v>0</v>
      </c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</row>
    <row r="152" spans="1:228" s="5" customFormat="1" ht="12.95" customHeight="1">
      <c r="A152" s="1"/>
      <c r="B152" s="251" t="s">
        <v>141</v>
      </c>
      <c r="C152" s="85" t="s">
        <v>142</v>
      </c>
      <c r="D152" s="91"/>
      <c r="E152" s="85" t="s">
        <v>143</v>
      </c>
      <c r="F152" s="250"/>
      <c r="G152" s="80"/>
      <c r="H152" s="93" t="s">
        <v>144</v>
      </c>
      <c r="I152" s="94"/>
      <c r="J152" s="80"/>
      <c r="K152" s="95" t="s">
        <v>145</v>
      </c>
      <c r="L152" s="252">
        <f>IFERROR(_xlfn.XLOOKUP(Tabell1[[#This Row],[Produktkategori]], Tabell4[Velg kategori], Tabell4[Faktor]),"")</f>
        <v>0</v>
      </c>
      <c r="M152" s="253" t="str">
        <f>IFERROR(_xlfn.XLOOKUP(Tabell1[[#This Row],[Produktkategori]], Tabell4[Velg kategori], Tabell4[Avfallskategori]),"")</f>
        <v>Udefinert</v>
      </c>
      <c r="N152" s="95"/>
      <c r="O152" s="119"/>
      <c r="P152" s="80"/>
      <c r="Q152" s="127">
        <f t="shared" si="28"/>
        <v>0</v>
      </c>
      <c r="R152" s="127">
        <f t="shared" si="29"/>
        <v>0</v>
      </c>
      <c r="S152" s="127">
        <f t="shared" si="30"/>
        <v>0</v>
      </c>
      <c r="T152" s="127">
        <f t="shared" si="31"/>
        <v>0</v>
      </c>
      <c r="U152" s="127">
        <f t="shared" si="32"/>
        <v>0</v>
      </c>
      <c r="V152" s="127">
        <f t="shared" si="33"/>
        <v>0</v>
      </c>
      <c r="W152" s="102"/>
      <c r="X152" s="127">
        <f t="shared" si="34"/>
        <v>0</v>
      </c>
      <c r="Y152" s="127">
        <f>Tabell1[[#This Row],[Vekt (kg)]]-(Tabell1[[#This Row],[Vekt (kg)]]*Tabell1[[#This Row],[Gjenvinnbarhet]])</f>
        <v>0</v>
      </c>
      <c r="Z152" s="127">
        <f>Tabell1[[#This Row],[Vekt (kg)]]*Tabell1[[#This Row],[Gjenvinnbarhet]]</f>
        <v>0</v>
      </c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</row>
    <row r="153" spans="1:228" s="5" customFormat="1" ht="12.95" customHeight="1">
      <c r="A153" s="1"/>
      <c r="B153" s="251" t="s">
        <v>141</v>
      </c>
      <c r="C153" s="85" t="s">
        <v>142</v>
      </c>
      <c r="D153" s="91"/>
      <c r="E153" s="85" t="s">
        <v>143</v>
      </c>
      <c r="F153" s="250"/>
      <c r="G153" s="80"/>
      <c r="H153" s="93" t="s">
        <v>144</v>
      </c>
      <c r="I153" s="94"/>
      <c r="J153" s="80"/>
      <c r="K153" s="95" t="s">
        <v>145</v>
      </c>
      <c r="L153" s="252">
        <f>IFERROR(_xlfn.XLOOKUP(Tabell1[[#This Row],[Produktkategori]], Tabell4[Velg kategori], Tabell4[Faktor]),"")</f>
        <v>0</v>
      </c>
      <c r="M153" s="253" t="str">
        <f>IFERROR(_xlfn.XLOOKUP(Tabell1[[#This Row],[Produktkategori]], Tabell4[Velg kategori], Tabell4[Avfallskategori]),"")</f>
        <v>Udefinert</v>
      </c>
      <c r="N153" s="95"/>
      <c r="O153" s="119"/>
      <c r="P153" s="80"/>
      <c r="Q153" s="127">
        <f t="shared" si="28"/>
        <v>0</v>
      </c>
      <c r="R153" s="127">
        <f t="shared" si="29"/>
        <v>0</v>
      </c>
      <c r="S153" s="127">
        <f t="shared" si="30"/>
        <v>0</v>
      </c>
      <c r="T153" s="127">
        <f t="shared" si="31"/>
        <v>0</v>
      </c>
      <c r="U153" s="127">
        <f t="shared" si="32"/>
        <v>0</v>
      </c>
      <c r="V153" s="127">
        <f t="shared" si="33"/>
        <v>0</v>
      </c>
      <c r="W153" s="102"/>
      <c r="X153" s="127">
        <f t="shared" si="34"/>
        <v>0</v>
      </c>
      <c r="Y153" s="127">
        <f>Tabell1[[#This Row],[Vekt (kg)]]-(Tabell1[[#This Row],[Vekt (kg)]]*Tabell1[[#This Row],[Gjenvinnbarhet]])</f>
        <v>0</v>
      </c>
      <c r="Z153" s="127">
        <f>Tabell1[[#This Row],[Vekt (kg)]]*Tabell1[[#This Row],[Gjenvinnbarhet]]</f>
        <v>0</v>
      </c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</row>
    <row r="154" spans="1:228" s="5" customFormat="1" ht="12.95" customHeight="1">
      <c r="A154" s="1"/>
      <c r="B154" s="251" t="s">
        <v>141</v>
      </c>
      <c r="C154" s="85" t="s">
        <v>142</v>
      </c>
      <c r="D154" s="91"/>
      <c r="E154" s="85" t="s">
        <v>143</v>
      </c>
      <c r="F154" s="250"/>
      <c r="G154" s="80"/>
      <c r="H154" s="93" t="s">
        <v>144</v>
      </c>
      <c r="I154" s="94"/>
      <c r="J154" s="80"/>
      <c r="K154" s="95" t="s">
        <v>145</v>
      </c>
      <c r="L154" s="252">
        <f>IFERROR(_xlfn.XLOOKUP(Tabell1[[#This Row],[Produktkategori]], Tabell4[Velg kategori], Tabell4[Faktor]),"")</f>
        <v>0</v>
      </c>
      <c r="M154" s="253" t="str">
        <f>IFERROR(_xlfn.XLOOKUP(Tabell1[[#This Row],[Produktkategori]], Tabell4[Velg kategori], Tabell4[Avfallskategori]),"")</f>
        <v>Udefinert</v>
      </c>
      <c r="N154" s="95"/>
      <c r="O154" s="119"/>
      <c r="P154" s="80"/>
      <c r="Q154" s="127">
        <f t="shared" si="28"/>
        <v>0</v>
      </c>
      <c r="R154" s="127">
        <f t="shared" si="29"/>
        <v>0</v>
      </c>
      <c r="S154" s="127">
        <f t="shared" si="30"/>
        <v>0</v>
      </c>
      <c r="T154" s="127">
        <f t="shared" si="31"/>
        <v>0</v>
      </c>
      <c r="U154" s="127">
        <f t="shared" si="32"/>
        <v>0</v>
      </c>
      <c r="V154" s="127">
        <f t="shared" si="33"/>
        <v>0</v>
      </c>
      <c r="W154" s="102"/>
      <c r="X154" s="127">
        <f t="shared" si="34"/>
        <v>0</v>
      </c>
      <c r="Y154" s="127">
        <f>Tabell1[[#This Row],[Vekt (kg)]]-(Tabell1[[#This Row],[Vekt (kg)]]*Tabell1[[#This Row],[Gjenvinnbarhet]])</f>
        <v>0</v>
      </c>
      <c r="Z154" s="127">
        <f>Tabell1[[#This Row],[Vekt (kg)]]*Tabell1[[#This Row],[Gjenvinnbarhet]]</f>
        <v>0</v>
      </c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</row>
    <row r="155" spans="1:228" s="5" customFormat="1" ht="12.95" customHeight="1">
      <c r="A155" s="1"/>
      <c r="B155" s="251" t="s">
        <v>141</v>
      </c>
      <c r="C155" s="85" t="s">
        <v>142</v>
      </c>
      <c r="D155" s="91"/>
      <c r="E155" s="85" t="s">
        <v>143</v>
      </c>
      <c r="F155" s="250"/>
      <c r="G155" s="80"/>
      <c r="H155" s="93" t="s">
        <v>144</v>
      </c>
      <c r="I155" s="94"/>
      <c r="J155" s="80"/>
      <c r="K155" s="95" t="s">
        <v>145</v>
      </c>
      <c r="L155" s="252">
        <f>IFERROR(_xlfn.XLOOKUP(Tabell1[[#This Row],[Produktkategori]], Tabell4[Velg kategori], Tabell4[Faktor]),"")</f>
        <v>0</v>
      </c>
      <c r="M155" s="253" t="str">
        <f>IFERROR(_xlfn.XLOOKUP(Tabell1[[#This Row],[Produktkategori]], Tabell4[Velg kategori], Tabell4[Avfallskategori]),"")</f>
        <v>Udefinert</v>
      </c>
      <c r="N155" s="95"/>
      <c r="O155" s="119"/>
      <c r="P155" s="80"/>
      <c r="Q155" s="127">
        <f t="shared" si="28"/>
        <v>0</v>
      </c>
      <c r="R155" s="127">
        <f t="shared" si="29"/>
        <v>0</v>
      </c>
      <c r="S155" s="127">
        <f t="shared" si="30"/>
        <v>0</v>
      </c>
      <c r="T155" s="127">
        <f t="shared" si="31"/>
        <v>0</v>
      </c>
      <c r="U155" s="127">
        <f t="shared" si="32"/>
        <v>0</v>
      </c>
      <c r="V155" s="127">
        <f t="shared" si="33"/>
        <v>0</v>
      </c>
      <c r="W155" s="102"/>
      <c r="X155" s="127">
        <f t="shared" si="34"/>
        <v>0</v>
      </c>
      <c r="Y155" s="127">
        <f>Tabell1[[#This Row],[Vekt (kg)]]-(Tabell1[[#This Row],[Vekt (kg)]]*Tabell1[[#This Row],[Gjenvinnbarhet]])</f>
        <v>0</v>
      </c>
      <c r="Z155" s="127">
        <f>Tabell1[[#This Row],[Vekt (kg)]]*Tabell1[[#This Row],[Gjenvinnbarhet]]</f>
        <v>0</v>
      </c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</row>
    <row r="156" spans="1:228" s="5" customFormat="1" ht="12.95" customHeight="1">
      <c r="A156" s="1"/>
      <c r="B156" s="251" t="s">
        <v>141</v>
      </c>
      <c r="C156" s="85" t="s">
        <v>142</v>
      </c>
      <c r="D156" s="91"/>
      <c r="E156" s="85" t="s">
        <v>143</v>
      </c>
      <c r="F156" s="250"/>
      <c r="G156" s="259"/>
      <c r="H156" s="93" t="s">
        <v>144</v>
      </c>
      <c r="I156" s="94"/>
      <c r="J156" s="80"/>
      <c r="K156" s="95" t="s">
        <v>145</v>
      </c>
      <c r="L156" s="252">
        <f>IFERROR(_xlfn.XLOOKUP(Tabell1[[#This Row],[Produktkategori]], Tabell4[Velg kategori], Tabell4[Faktor]),"")</f>
        <v>0</v>
      </c>
      <c r="M156" s="253" t="str">
        <f>IFERROR(_xlfn.XLOOKUP(Tabell1[[#This Row],[Produktkategori]], Tabell4[Velg kategori], Tabell4[Avfallskategori]),"")</f>
        <v>Udefinert</v>
      </c>
      <c r="N156" s="95"/>
      <c r="O156" s="119"/>
      <c r="P156" s="80"/>
      <c r="Q156" s="127">
        <f t="shared" si="28"/>
        <v>0</v>
      </c>
      <c r="R156" s="127">
        <f t="shared" si="29"/>
        <v>0</v>
      </c>
      <c r="S156" s="127">
        <f t="shared" si="30"/>
        <v>0</v>
      </c>
      <c r="T156" s="127">
        <f t="shared" si="31"/>
        <v>0</v>
      </c>
      <c r="U156" s="127">
        <f t="shared" si="32"/>
        <v>0</v>
      </c>
      <c r="V156" s="127">
        <f t="shared" si="33"/>
        <v>0</v>
      </c>
      <c r="W156" s="102"/>
      <c r="X156" s="127">
        <f t="shared" si="34"/>
        <v>0</v>
      </c>
      <c r="Y156" s="127">
        <f>Tabell1[[#This Row],[Vekt (kg)]]-(Tabell1[[#This Row],[Vekt (kg)]]*Tabell1[[#This Row],[Gjenvinnbarhet]])</f>
        <v>0</v>
      </c>
      <c r="Z156" s="127">
        <f>Tabell1[[#This Row],[Vekt (kg)]]*Tabell1[[#This Row],[Gjenvinnbarhet]]</f>
        <v>0</v>
      </c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</row>
    <row r="157" spans="1:228" s="5" customFormat="1" ht="12.95" customHeight="1">
      <c r="A157" s="1"/>
      <c r="B157" s="251" t="s">
        <v>141</v>
      </c>
      <c r="C157" s="85" t="s">
        <v>142</v>
      </c>
      <c r="D157" s="91"/>
      <c r="E157" s="85" t="s">
        <v>143</v>
      </c>
      <c r="F157" s="250"/>
      <c r="G157" s="259"/>
      <c r="H157" s="93" t="s">
        <v>144</v>
      </c>
      <c r="I157" s="94"/>
      <c r="J157" s="80"/>
      <c r="K157" s="95" t="s">
        <v>145</v>
      </c>
      <c r="L157" s="252">
        <f>IFERROR(_xlfn.XLOOKUP(Tabell1[[#This Row],[Produktkategori]], Tabell4[Velg kategori], Tabell4[Faktor]),"")</f>
        <v>0</v>
      </c>
      <c r="M157" s="253" t="str">
        <f>IFERROR(_xlfn.XLOOKUP(Tabell1[[#This Row],[Produktkategori]], Tabell4[Velg kategori], Tabell4[Avfallskategori]),"")</f>
        <v>Udefinert</v>
      </c>
      <c r="N157" s="95"/>
      <c r="O157" s="119"/>
      <c r="P157" s="80"/>
      <c r="Q157" s="127">
        <f t="shared" si="28"/>
        <v>0</v>
      </c>
      <c r="R157" s="127">
        <f t="shared" si="29"/>
        <v>0</v>
      </c>
      <c r="S157" s="127">
        <f t="shared" si="30"/>
        <v>0</v>
      </c>
      <c r="T157" s="127">
        <f t="shared" si="31"/>
        <v>0</v>
      </c>
      <c r="U157" s="127">
        <f t="shared" si="32"/>
        <v>0</v>
      </c>
      <c r="V157" s="127">
        <f t="shared" si="33"/>
        <v>0</v>
      </c>
      <c r="W157" s="102"/>
      <c r="X157" s="127">
        <f t="shared" si="34"/>
        <v>0</v>
      </c>
      <c r="Y157" s="127">
        <f>Tabell1[[#This Row],[Vekt (kg)]]-(Tabell1[[#This Row],[Vekt (kg)]]*Tabell1[[#This Row],[Gjenvinnbarhet]])</f>
        <v>0</v>
      </c>
      <c r="Z157" s="127">
        <f>Tabell1[[#This Row],[Vekt (kg)]]*Tabell1[[#This Row],[Gjenvinnbarhet]]</f>
        <v>0</v>
      </c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</row>
    <row r="158" spans="1:228" s="5" customFormat="1" ht="12.95" customHeight="1">
      <c r="A158" s="1"/>
      <c r="B158" s="251" t="s">
        <v>141</v>
      </c>
      <c r="C158" s="85" t="s">
        <v>142</v>
      </c>
      <c r="D158" s="91"/>
      <c r="E158" s="85" t="s">
        <v>143</v>
      </c>
      <c r="F158" s="250"/>
      <c r="G158" s="259"/>
      <c r="H158" s="93" t="s">
        <v>144</v>
      </c>
      <c r="I158" s="94"/>
      <c r="J158" s="80"/>
      <c r="K158" s="95" t="s">
        <v>145</v>
      </c>
      <c r="L158" s="252">
        <f>IFERROR(_xlfn.XLOOKUP(Tabell1[[#This Row],[Produktkategori]], Tabell4[Velg kategori], Tabell4[Faktor]),"")</f>
        <v>0</v>
      </c>
      <c r="M158" s="253" t="str">
        <f>IFERROR(_xlfn.XLOOKUP(Tabell1[[#This Row],[Produktkategori]], Tabell4[Velg kategori], Tabell4[Avfallskategori]),"")</f>
        <v>Udefinert</v>
      </c>
      <c r="N158" s="95"/>
      <c r="O158" s="119"/>
      <c r="P158" s="80"/>
      <c r="Q158" s="127">
        <f t="shared" si="28"/>
        <v>0</v>
      </c>
      <c r="R158" s="127">
        <f t="shared" si="29"/>
        <v>0</v>
      </c>
      <c r="S158" s="127">
        <f t="shared" si="30"/>
        <v>0</v>
      </c>
      <c r="T158" s="127">
        <f t="shared" si="31"/>
        <v>0</v>
      </c>
      <c r="U158" s="127">
        <f t="shared" si="32"/>
        <v>0</v>
      </c>
      <c r="V158" s="127">
        <f t="shared" si="33"/>
        <v>0</v>
      </c>
      <c r="W158" s="102"/>
      <c r="X158" s="127">
        <f t="shared" si="34"/>
        <v>0</v>
      </c>
      <c r="Y158" s="127">
        <f>Tabell1[[#This Row],[Vekt (kg)]]-(Tabell1[[#This Row],[Vekt (kg)]]*Tabell1[[#This Row],[Gjenvinnbarhet]])</f>
        <v>0</v>
      </c>
      <c r="Z158" s="127">
        <f>Tabell1[[#This Row],[Vekt (kg)]]*Tabell1[[#This Row],[Gjenvinnbarhet]]</f>
        <v>0</v>
      </c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</row>
    <row r="159" spans="1:228" s="5" customFormat="1" ht="12.95" customHeight="1">
      <c r="A159" s="1"/>
      <c r="B159" s="251" t="s">
        <v>141</v>
      </c>
      <c r="C159" s="85" t="s">
        <v>142</v>
      </c>
      <c r="D159" s="91"/>
      <c r="E159" s="85" t="s">
        <v>143</v>
      </c>
      <c r="F159" s="250"/>
      <c r="G159" s="259"/>
      <c r="H159" s="93" t="s">
        <v>144</v>
      </c>
      <c r="I159" s="94"/>
      <c r="J159" s="80"/>
      <c r="K159" s="95" t="s">
        <v>145</v>
      </c>
      <c r="L159" s="252">
        <f>IFERROR(_xlfn.XLOOKUP(Tabell1[[#This Row],[Produktkategori]], Tabell4[Velg kategori], Tabell4[Faktor]),"")</f>
        <v>0</v>
      </c>
      <c r="M159" s="253" t="str">
        <f>IFERROR(_xlfn.XLOOKUP(Tabell1[[#This Row],[Produktkategori]], Tabell4[Velg kategori], Tabell4[Avfallskategori]),"")</f>
        <v>Udefinert</v>
      </c>
      <c r="N159" s="95"/>
      <c r="O159" s="119"/>
      <c r="P159" s="80"/>
      <c r="Q159" s="127">
        <f t="shared" si="28"/>
        <v>0</v>
      </c>
      <c r="R159" s="127">
        <f t="shared" si="29"/>
        <v>0</v>
      </c>
      <c r="S159" s="127">
        <f t="shared" si="30"/>
        <v>0</v>
      </c>
      <c r="T159" s="127">
        <f t="shared" si="31"/>
        <v>0</v>
      </c>
      <c r="U159" s="127">
        <f t="shared" si="32"/>
        <v>0</v>
      </c>
      <c r="V159" s="127">
        <f t="shared" si="33"/>
        <v>0</v>
      </c>
      <c r="W159" s="102"/>
      <c r="X159" s="127">
        <f t="shared" si="34"/>
        <v>0</v>
      </c>
      <c r="Y159" s="127">
        <f>Tabell1[[#This Row],[Vekt (kg)]]-(Tabell1[[#This Row],[Vekt (kg)]]*Tabell1[[#This Row],[Gjenvinnbarhet]])</f>
        <v>0</v>
      </c>
      <c r="Z159" s="127">
        <f>Tabell1[[#This Row],[Vekt (kg)]]*Tabell1[[#This Row],[Gjenvinnbarhet]]</f>
        <v>0</v>
      </c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</row>
    <row r="160" spans="1:228" s="5" customFormat="1" ht="12.95" customHeight="1">
      <c r="A160" s="1"/>
      <c r="B160" s="251" t="s">
        <v>141</v>
      </c>
      <c r="C160" s="85" t="s">
        <v>142</v>
      </c>
      <c r="D160" s="91"/>
      <c r="E160" s="85" t="s">
        <v>143</v>
      </c>
      <c r="F160" s="250"/>
      <c r="G160" s="80"/>
      <c r="H160" s="93" t="s">
        <v>144</v>
      </c>
      <c r="I160" s="94"/>
      <c r="J160" s="80"/>
      <c r="K160" s="95" t="s">
        <v>145</v>
      </c>
      <c r="L160" s="252">
        <f>IFERROR(_xlfn.XLOOKUP(Tabell1[[#This Row],[Produktkategori]], Tabell4[Velg kategori], Tabell4[Faktor]),"")</f>
        <v>0</v>
      </c>
      <c r="M160" s="253" t="str">
        <f>IFERROR(_xlfn.XLOOKUP(Tabell1[[#This Row],[Produktkategori]], Tabell4[Velg kategori], Tabell4[Avfallskategori]),"")</f>
        <v>Udefinert</v>
      </c>
      <c r="N160" s="95"/>
      <c r="O160" s="119"/>
      <c r="P160" s="80"/>
      <c r="Q160" s="127">
        <f t="shared" si="28"/>
        <v>0</v>
      </c>
      <c r="R160" s="127">
        <f t="shared" si="29"/>
        <v>0</v>
      </c>
      <c r="S160" s="127">
        <f t="shared" si="30"/>
        <v>0</v>
      </c>
      <c r="T160" s="127">
        <f t="shared" si="31"/>
        <v>0</v>
      </c>
      <c r="U160" s="127">
        <f t="shared" si="32"/>
        <v>0</v>
      </c>
      <c r="V160" s="127">
        <f t="shared" si="33"/>
        <v>0</v>
      </c>
      <c r="W160" s="102"/>
      <c r="X160" s="127">
        <f t="shared" si="34"/>
        <v>0</v>
      </c>
      <c r="Y160" s="127">
        <f>Tabell1[[#This Row],[Vekt (kg)]]-(Tabell1[[#This Row],[Vekt (kg)]]*Tabell1[[#This Row],[Gjenvinnbarhet]])</f>
        <v>0</v>
      </c>
      <c r="Z160" s="127">
        <f>Tabell1[[#This Row],[Vekt (kg)]]*Tabell1[[#This Row],[Gjenvinnbarhet]]</f>
        <v>0</v>
      </c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</row>
    <row r="161" spans="1:228" s="5" customFormat="1" ht="12.95">
      <c r="A161" s="1"/>
      <c r="B161" s="251" t="s">
        <v>141</v>
      </c>
      <c r="C161" s="85" t="s">
        <v>142</v>
      </c>
      <c r="D161" s="91"/>
      <c r="E161" s="85" t="s">
        <v>143</v>
      </c>
      <c r="F161" s="250"/>
      <c r="G161" s="80"/>
      <c r="H161" s="93" t="s">
        <v>144</v>
      </c>
      <c r="I161" s="94"/>
      <c r="J161" s="80"/>
      <c r="K161" s="95" t="s">
        <v>145</v>
      </c>
      <c r="L161" s="252">
        <f>IFERROR(_xlfn.XLOOKUP(Tabell1[[#This Row],[Produktkategori]], Tabell4[Velg kategori], Tabell4[Faktor]),"")</f>
        <v>0</v>
      </c>
      <c r="M161" s="253" t="str">
        <f>IFERROR(_xlfn.XLOOKUP(Tabell1[[#This Row],[Produktkategori]], Tabell4[Velg kategori], Tabell4[Avfallskategori]),"")</f>
        <v>Udefinert</v>
      </c>
      <c r="N161" s="95"/>
      <c r="O161" s="119"/>
      <c r="P161" s="80"/>
      <c r="Q161" s="127">
        <f t="shared" si="28"/>
        <v>0</v>
      </c>
      <c r="R161" s="127">
        <f t="shared" si="29"/>
        <v>0</v>
      </c>
      <c r="S161" s="127">
        <f t="shared" si="30"/>
        <v>0</v>
      </c>
      <c r="T161" s="127">
        <f t="shared" si="31"/>
        <v>0</v>
      </c>
      <c r="U161" s="127">
        <f t="shared" si="32"/>
        <v>0</v>
      </c>
      <c r="V161" s="127">
        <f t="shared" si="33"/>
        <v>0</v>
      </c>
      <c r="W161" s="102"/>
      <c r="X161" s="127">
        <f t="shared" si="34"/>
        <v>0</v>
      </c>
      <c r="Y161" s="127">
        <f>Tabell1[[#This Row],[Vekt (kg)]]-(Tabell1[[#This Row],[Vekt (kg)]]*Tabell1[[#This Row],[Gjenvinnbarhet]])</f>
        <v>0</v>
      </c>
      <c r="Z161" s="127">
        <f>Tabell1[[#This Row],[Vekt (kg)]]*Tabell1[[#This Row],[Gjenvinnbarhet]]</f>
        <v>0</v>
      </c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</row>
    <row r="162" spans="1:228" s="5" customFormat="1" ht="12.95">
      <c r="A162" s="1"/>
      <c r="B162" s="251" t="s">
        <v>141</v>
      </c>
      <c r="C162" s="85" t="s">
        <v>142</v>
      </c>
      <c r="D162" s="91"/>
      <c r="E162" s="85" t="s">
        <v>143</v>
      </c>
      <c r="F162" s="250"/>
      <c r="G162" s="80"/>
      <c r="H162" s="93" t="s">
        <v>144</v>
      </c>
      <c r="I162" s="94"/>
      <c r="J162" s="80"/>
      <c r="K162" s="95" t="s">
        <v>145</v>
      </c>
      <c r="L162" s="252">
        <f>IFERROR(_xlfn.XLOOKUP(Tabell1[[#This Row],[Produktkategori]], Tabell4[Velg kategori], Tabell4[Faktor]),"")</f>
        <v>0</v>
      </c>
      <c r="M162" s="253" t="str">
        <f>IFERROR(_xlfn.XLOOKUP(Tabell1[[#This Row],[Produktkategori]], Tabell4[Velg kategori], Tabell4[Avfallskategori]),"")</f>
        <v>Udefinert</v>
      </c>
      <c r="N162" s="95"/>
      <c r="O162" s="119"/>
      <c r="P162" s="80"/>
      <c r="Q162" s="127">
        <f t="shared" si="28"/>
        <v>0</v>
      </c>
      <c r="R162" s="127">
        <f t="shared" si="29"/>
        <v>0</v>
      </c>
      <c r="S162" s="127">
        <f t="shared" si="30"/>
        <v>0</v>
      </c>
      <c r="T162" s="127">
        <f t="shared" si="31"/>
        <v>0</v>
      </c>
      <c r="U162" s="127">
        <f t="shared" si="32"/>
        <v>0</v>
      </c>
      <c r="V162" s="127">
        <f t="shared" si="33"/>
        <v>0</v>
      </c>
      <c r="W162" s="102"/>
      <c r="X162" s="127">
        <f t="shared" si="34"/>
        <v>0</v>
      </c>
      <c r="Y162" s="127">
        <f>Tabell1[[#This Row],[Vekt (kg)]]-(Tabell1[[#This Row],[Vekt (kg)]]*Tabell1[[#This Row],[Gjenvinnbarhet]])</f>
        <v>0</v>
      </c>
      <c r="Z162" s="127">
        <f>Tabell1[[#This Row],[Vekt (kg)]]*Tabell1[[#This Row],[Gjenvinnbarhet]]</f>
        <v>0</v>
      </c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</row>
    <row r="163" spans="1:228" s="5" customFormat="1" ht="12.95">
      <c r="A163" s="1"/>
      <c r="B163" s="251" t="s">
        <v>141</v>
      </c>
      <c r="C163" s="85" t="s">
        <v>142</v>
      </c>
      <c r="D163" s="91"/>
      <c r="E163" s="85" t="s">
        <v>143</v>
      </c>
      <c r="F163" s="250"/>
      <c r="G163" s="80"/>
      <c r="H163" s="93" t="s">
        <v>144</v>
      </c>
      <c r="I163" s="94"/>
      <c r="J163" s="80"/>
      <c r="K163" s="95" t="s">
        <v>145</v>
      </c>
      <c r="L163" s="252">
        <f>IFERROR(_xlfn.XLOOKUP(Tabell1[[#This Row],[Produktkategori]], Tabell4[Velg kategori], Tabell4[Faktor]),"")</f>
        <v>0</v>
      </c>
      <c r="M163" s="253" t="str">
        <f>IFERROR(_xlfn.XLOOKUP(Tabell1[[#This Row],[Produktkategori]], Tabell4[Velg kategori], Tabell4[Avfallskategori]),"")</f>
        <v>Udefinert</v>
      </c>
      <c r="N163" s="95"/>
      <c r="O163" s="119"/>
      <c r="P163" s="80"/>
      <c r="Q163" s="127">
        <f t="shared" si="28"/>
        <v>0</v>
      </c>
      <c r="R163" s="127">
        <f t="shared" si="29"/>
        <v>0</v>
      </c>
      <c r="S163" s="127">
        <f t="shared" si="30"/>
        <v>0</v>
      </c>
      <c r="T163" s="127">
        <f t="shared" si="31"/>
        <v>0</v>
      </c>
      <c r="U163" s="127">
        <f t="shared" si="32"/>
        <v>0</v>
      </c>
      <c r="V163" s="127">
        <f t="shared" si="33"/>
        <v>0</v>
      </c>
      <c r="W163" s="102"/>
      <c r="X163" s="127">
        <f t="shared" si="34"/>
        <v>0</v>
      </c>
      <c r="Y163" s="127">
        <f>Tabell1[[#This Row],[Vekt (kg)]]-(Tabell1[[#This Row],[Vekt (kg)]]*Tabell1[[#This Row],[Gjenvinnbarhet]])</f>
        <v>0</v>
      </c>
      <c r="Z163" s="127">
        <f>Tabell1[[#This Row],[Vekt (kg)]]*Tabell1[[#This Row],[Gjenvinnbarhet]]</f>
        <v>0</v>
      </c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</row>
    <row r="164" spans="1:228" s="5" customFormat="1" ht="12.95" customHeight="1">
      <c r="A164" s="1"/>
      <c r="B164" s="251" t="s">
        <v>141</v>
      </c>
      <c r="C164" s="85" t="s">
        <v>142</v>
      </c>
      <c r="D164" s="91"/>
      <c r="E164" s="85" t="s">
        <v>143</v>
      </c>
      <c r="F164" s="250"/>
      <c r="G164" s="80"/>
      <c r="H164" s="93" t="s">
        <v>144</v>
      </c>
      <c r="I164" s="94"/>
      <c r="J164" s="80"/>
      <c r="K164" s="95" t="s">
        <v>145</v>
      </c>
      <c r="L164" s="252">
        <f>IFERROR(_xlfn.XLOOKUP(Tabell1[[#This Row],[Produktkategori]], Tabell4[Velg kategori], Tabell4[Faktor]),"")</f>
        <v>0</v>
      </c>
      <c r="M164" s="253" t="str">
        <f>IFERROR(_xlfn.XLOOKUP(Tabell1[[#This Row],[Produktkategori]], Tabell4[Velg kategori], Tabell4[Avfallskategori]),"")</f>
        <v>Udefinert</v>
      </c>
      <c r="N164" s="95"/>
      <c r="O164" s="119"/>
      <c r="P164" s="80"/>
      <c r="Q164" s="127">
        <f t="shared" si="28"/>
        <v>0</v>
      </c>
      <c r="R164" s="127">
        <f t="shared" si="29"/>
        <v>0</v>
      </c>
      <c r="S164" s="127">
        <f t="shared" si="30"/>
        <v>0</v>
      </c>
      <c r="T164" s="127">
        <f t="shared" si="31"/>
        <v>0</v>
      </c>
      <c r="U164" s="127">
        <f t="shared" si="32"/>
        <v>0</v>
      </c>
      <c r="V164" s="127">
        <f t="shared" si="33"/>
        <v>0</v>
      </c>
      <c r="W164" s="102"/>
      <c r="X164" s="127">
        <f t="shared" si="34"/>
        <v>0</v>
      </c>
      <c r="Y164" s="127">
        <f>Tabell1[[#This Row],[Vekt (kg)]]-(Tabell1[[#This Row],[Vekt (kg)]]*Tabell1[[#This Row],[Gjenvinnbarhet]])</f>
        <v>0</v>
      </c>
      <c r="Z164" s="127">
        <f>Tabell1[[#This Row],[Vekt (kg)]]*Tabell1[[#This Row],[Gjenvinnbarhet]]</f>
        <v>0</v>
      </c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</row>
    <row r="165" spans="1:228" s="5" customFormat="1" ht="12.95" customHeight="1">
      <c r="A165" s="1"/>
      <c r="B165" s="251" t="s">
        <v>141</v>
      </c>
      <c r="C165" s="85" t="s">
        <v>142</v>
      </c>
      <c r="D165" s="91"/>
      <c r="E165" s="85" t="s">
        <v>143</v>
      </c>
      <c r="F165" s="250"/>
      <c r="G165" s="80"/>
      <c r="H165" s="93" t="s">
        <v>144</v>
      </c>
      <c r="I165" s="94"/>
      <c r="J165" s="80"/>
      <c r="K165" s="95" t="s">
        <v>145</v>
      </c>
      <c r="L165" s="252">
        <f>IFERROR(_xlfn.XLOOKUP(Tabell1[[#This Row],[Produktkategori]], Tabell4[Velg kategori], Tabell4[Faktor]),"")</f>
        <v>0</v>
      </c>
      <c r="M165" s="253" t="str">
        <f>IFERROR(_xlfn.XLOOKUP(Tabell1[[#This Row],[Produktkategori]], Tabell4[Velg kategori], Tabell4[Avfallskategori]),"")</f>
        <v>Udefinert</v>
      </c>
      <c r="N165" s="95"/>
      <c r="O165" s="119"/>
      <c r="P165" s="80"/>
      <c r="Q165" s="127">
        <f t="shared" si="28"/>
        <v>0</v>
      </c>
      <c r="R165" s="127">
        <f t="shared" si="29"/>
        <v>0</v>
      </c>
      <c r="S165" s="127">
        <f t="shared" si="30"/>
        <v>0</v>
      </c>
      <c r="T165" s="127">
        <f t="shared" si="31"/>
        <v>0</v>
      </c>
      <c r="U165" s="127">
        <f t="shared" si="32"/>
        <v>0</v>
      </c>
      <c r="V165" s="127">
        <f t="shared" si="33"/>
        <v>0</v>
      </c>
      <c r="W165" s="102"/>
      <c r="X165" s="127">
        <f t="shared" si="34"/>
        <v>0</v>
      </c>
      <c r="Y165" s="127">
        <f>Tabell1[[#This Row],[Vekt (kg)]]-(Tabell1[[#This Row],[Vekt (kg)]]*Tabell1[[#This Row],[Gjenvinnbarhet]])</f>
        <v>0</v>
      </c>
      <c r="Z165" s="127">
        <f>Tabell1[[#This Row],[Vekt (kg)]]*Tabell1[[#This Row],[Gjenvinnbarhet]]</f>
        <v>0</v>
      </c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</row>
    <row r="166" spans="1:228" s="5" customFormat="1" ht="12.95" customHeight="1">
      <c r="A166" s="1"/>
      <c r="B166" s="251" t="s">
        <v>141</v>
      </c>
      <c r="C166" s="85" t="s">
        <v>142</v>
      </c>
      <c r="D166" s="91"/>
      <c r="E166" s="85" t="s">
        <v>143</v>
      </c>
      <c r="F166" s="250"/>
      <c r="G166" s="80"/>
      <c r="H166" s="93" t="s">
        <v>144</v>
      </c>
      <c r="I166" s="94"/>
      <c r="J166" s="80"/>
      <c r="K166" s="95" t="s">
        <v>145</v>
      </c>
      <c r="L166" s="252">
        <f>IFERROR(_xlfn.XLOOKUP(Tabell1[[#This Row],[Produktkategori]], Tabell4[Velg kategori], Tabell4[Faktor]),"")</f>
        <v>0</v>
      </c>
      <c r="M166" s="253" t="str">
        <f>IFERROR(_xlfn.XLOOKUP(Tabell1[[#This Row],[Produktkategori]], Tabell4[Velg kategori], Tabell4[Avfallskategori]),"")</f>
        <v>Udefinert</v>
      </c>
      <c r="N166" s="95"/>
      <c r="O166" s="119"/>
      <c r="P166" s="80"/>
      <c r="Q166" s="127">
        <f t="shared" si="28"/>
        <v>0</v>
      </c>
      <c r="R166" s="127">
        <f t="shared" si="29"/>
        <v>0</v>
      </c>
      <c r="S166" s="127">
        <f t="shared" si="30"/>
        <v>0</v>
      </c>
      <c r="T166" s="127">
        <f t="shared" si="31"/>
        <v>0</v>
      </c>
      <c r="U166" s="127">
        <f t="shared" si="32"/>
        <v>0</v>
      </c>
      <c r="V166" s="127">
        <f t="shared" si="33"/>
        <v>0</v>
      </c>
      <c r="W166" s="102"/>
      <c r="X166" s="127">
        <f t="shared" si="34"/>
        <v>0</v>
      </c>
      <c r="Y166" s="127">
        <f>Tabell1[[#This Row],[Vekt (kg)]]-(Tabell1[[#This Row],[Vekt (kg)]]*Tabell1[[#This Row],[Gjenvinnbarhet]])</f>
        <v>0</v>
      </c>
      <c r="Z166" s="127">
        <f>Tabell1[[#This Row],[Vekt (kg)]]*Tabell1[[#This Row],[Gjenvinnbarhet]]</f>
        <v>0</v>
      </c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</row>
    <row r="167" spans="1:228" s="5" customFormat="1" ht="12.95" customHeight="1">
      <c r="A167" s="1"/>
      <c r="B167" s="251" t="s">
        <v>141</v>
      </c>
      <c r="C167" s="85" t="s">
        <v>142</v>
      </c>
      <c r="D167" s="91"/>
      <c r="E167" s="85" t="s">
        <v>143</v>
      </c>
      <c r="F167" s="250"/>
      <c r="G167" s="259"/>
      <c r="H167" s="93" t="s">
        <v>144</v>
      </c>
      <c r="I167" s="94"/>
      <c r="J167" s="80"/>
      <c r="K167" s="95" t="s">
        <v>145</v>
      </c>
      <c r="L167" s="252">
        <f>IFERROR(_xlfn.XLOOKUP(Tabell1[[#This Row],[Produktkategori]], Tabell4[Velg kategori], Tabell4[Faktor]),"")</f>
        <v>0</v>
      </c>
      <c r="M167" s="253" t="str">
        <f>IFERROR(_xlfn.XLOOKUP(Tabell1[[#This Row],[Produktkategori]], Tabell4[Velg kategori], Tabell4[Avfallskategori]),"")</f>
        <v>Udefinert</v>
      </c>
      <c r="N167" s="95"/>
      <c r="O167" s="119"/>
      <c r="P167" s="80"/>
      <c r="Q167" s="127">
        <f t="shared" si="28"/>
        <v>0</v>
      </c>
      <c r="R167" s="127">
        <f t="shared" si="29"/>
        <v>0</v>
      </c>
      <c r="S167" s="127">
        <f t="shared" si="30"/>
        <v>0</v>
      </c>
      <c r="T167" s="127">
        <f t="shared" si="31"/>
        <v>0</v>
      </c>
      <c r="U167" s="127">
        <f t="shared" si="32"/>
        <v>0</v>
      </c>
      <c r="V167" s="127">
        <f t="shared" si="33"/>
        <v>0</v>
      </c>
      <c r="W167" s="102"/>
      <c r="X167" s="127">
        <f t="shared" si="34"/>
        <v>0</v>
      </c>
      <c r="Y167" s="127">
        <f>Tabell1[[#This Row],[Vekt (kg)]]-(Tabell1[[#This Row],[Vekt (kg)]]*Tabell1[[#This Row],[Gjenvinnbarhet]])</f>
        <v>0</v>
      </c>
      <c r="Z167" s="127">
        <f>Tabell1[[#This Row],[Vekt (kg)]]*Tabell1[[#This Row],[Gjenvinnbarhet]]</f>
        <v>0</v>
      </c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</row>
    <row r="168" spans="1:228" s="5" customFormat="1" ht="12.95" customHeight="1">
      <c r="A168" s="1"/>
      <c r="B168" s="251" t="s">
        <v>141</v>
      </c>
      <c r="C168" s="85" t="s">
        <v>142</v>
      </c>
      <c r="D168" s="91"/>
      <c r="E168" s="85" t="s">
        <v>143</v>
      </c>
      <c r="F168" s="250"/>
      <c r="G168" s="259"/>
      <c r="H168" s="93" t="s">
        <v>144</v>
      </c>
      <c r="I168" s="94"/>
      <c r="J168" s="80"/>
      <c r="K168" s="95" t="s">
        <v>145</v>
      </c>
      <c r="L168" s="252">
        <f>IFERROR(_xlfn.XLOOKUP(Tabell1[[#This Row],[Produktkategori]], Tabell4[Velg kategori], Tabell4[Faktor]),"")</f>
        <v>0</v>
      </c>
      <c r="M168" s="253" t="str">
        <f>IFERROR(_xlfn.XLOOKUP(Tabell1[[#This Row],[Produktkategori]], Tabell4[Velg kategori], Tabell4[Avfallskategori]),"")</f>
        <v>Udefinert</v>
      </c>
      <c r="N168" s="95"/>
      <c r="O168" s="119"/>
      <c r="P168" s="80"/>
      <c r="Q168" s="127">
        <f t="shared" ref="Q168:Q174" si="35">IF(H168="Bevart",F168,0)</f>
        <v>0</v>
      </c>
      <c r="R168" s="127">
        <f t="shared" ref="R168:R174" si="36">IF(H168="Ombruk",F168,0)</f>
        <v>0</v>
      </c>
      <c r="S168" s="127">
        <f t="shared" ref="S168:S174" si="37">IF(H168="Overskudd",F168,0)</f>
        <v>0</v>
      </c>
      <c r="T168" s="127">
        <f t="shared" ref="T168:T174" si="38">IF(H168="Gjenvunnet",F168*I168,0)</f>
        <v>0</v>
      </c>
      <c r="U168" s="127">
        <f t="shared" ref="U168:U174" si="39">IF(H168="Gjenvunnet",(1-I168)*F168,0)</f>
        <v>0</v>
      </c>
      <c r="V168" s="127">
        <f t="shared" ref="V168:V174" si="40">IF(H168="Nytt",F168,0)</f>
        <v>0</v>
      </c>
      <c r="W168" s="102"/>
      <c r="X168" s="127">
        <f t="shared" ref="X168:X174" si="41">IF(K168="Ombrukbart",F168,0)</f>
        <v>0</v>
      </c>
      <c r="Y168" s="127">
        <f>Tabell1[[#This Row],[Vekt (kg)]]-(Tabell1[[#This Row],[Vekt (kg)]]*Tabell1[[#This Row],[Gjenvinnbarhet]])</f>
        <v>0</v>
      </c>
      <c r="Z168" s="127">
        <f>Tabell1[[#This Row],[Vekt (kg)]]*Tabell1[[#This Row],[Gjenvinnbarhet]]</f>
        <v>0</v>
      </c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</row>
    <row r="169" spans="1:228" s="5" customFormat="1" ht="12.95" customHeight="1">
      <c r="A169" s="1"/>
      <c r="B169" s="251" t="s">
        <v>141</v>
      </c>
      <c r="C169" s="85" t="s">
        <v>142</v>
      </c>
      <c r="D169" s="91"/>
      <c r="E169" s="85" t="s">
        <v>143</v>
      </c>
      <c r="F169" s="250"/>
      <c r="G169" s="259"/>
      <c r="H169" s="93" t="s">
        <v>144</v>
      </c>
      <c r="I169" s="94"/>
      <c r="J169" s="80"/>
      <c r="K169" s="95" t="s">
        <v>145</v>
      </c>
      <c r="L169" s="252">
        <f>IFERROR(_xlfn.XLOOKUP(Tabell1[[#This Row],[Produktkategori]], Tabell4[Velg kategori], Tabell4[Faktor]),"")</f>
        <v>0</v>
      </c>
      <c r="M169" s="253" t="str">
        <f>IFERROR(_xlfn.XLOOKUP(Tabell1[[#This Row],[Produktkategori]], Tabell4[Velg kategori], Tabell4[Avfallskategori]),"")</f>
        <v>Udefinert</v>
      </c>
      <c r="N169" s="95"/>
      <c r="O169" s="119"/>
      <c r="P169" s="80"/>
      <c r="Q169" s="127">
        <f t="shared" si="35"/>
        <v>0</v>
      </c>
      <c r="R169" s="127">
        <f t="shared" si="36"/>
        <v>0</v>
      </c>
      <c r="S169" s="127">
        <f t="shared" si="37"/>
        <v>0</v>
      </c>
      <c r="T169" s="127">
        <f t="shared" si="38"/>
        <v>0</v>
      </c>
      <c r="U169" s="127">
        <f t="shared" si="39"/>
        <v>0</v>
      </c>
      <c r="V169" s="127">
        <f t="shared" si="40"/>
        <v>0</v>
      </c>
      <c r="W169" s="102"/>
      <c r="X169" s="127">
        <f t="shared" si="41"/>
        <v>0</v>
      </c>
      <c r="Y169" s="127">
        <f>Tabell1[[#This Row],[Vekt (kg)]]-(Tabell1[[#This Row],[Vekt (kg)]]*Tabell1[[#This Row],[Gjenvinnbarhet]])</f>
        <v>0</v>
      </c>
      <c r="Z169" s="127">
        <f>Tabell1[[#This Row],[Vekt (kg)]]*Tabell1[[#This Row],[Gjenvinnbarhet]]</f>
        <v>0</v>
      </c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</row>
    <row r="170" spans="1:228" s="5" customFormat="1" ht="12.95" customHeight="1">
      <c r="A170" s="1"/>
      <c r="B170" s="251" t="s">
        <v>141</v>
      </c>
      <c r="C170" s="85" t="s">
        <v>142</v>
      </c>
      <c r="D170" s="91"/>
      <c r="E170" s="85" t="s">
        <v>143</v>
      </c>
      <c r="F170" s="250"/>
      <c r="G170" s="259"/>
      <c r="H170" s="93" t="s">
        <v>144</v>
      </c>
      <c r="I170" s="94"/>
      <c r="J170" s="80"/>
      <c r="K170" s="95" t="s">
        <v>145</v>
      </c>
      <c r="L170" s="252">
        <f>IFERROR(_xlfn.XLOOKUP(Tabell1[[#This Row],[Produktkategori]], Tabell4[Velg kategori], Tabell4[Faktor]),"")</f>
        <v>0</v>
      </c>
      <c r="M170" s="253" t="str">
        <f>IFERROR(_xlfn.XLOOKUP(Tabell1[[#This Row],[Produktkategori]], Tabell4[Velg kategori], Tabell4[Avfallskategori]),"")</f>
        <v>Udefinert</v>
      </c>
      <c r="N170" s="95"/>
      <c r="O170" s="119"/>
      <c r="P170" s="80"/>
      <c r="Q170" s="127">
        <f t="shared" si="35"/>
        <v>0</v>
      </c>
      <c r="R170" s="127">
        <f t="shared" si="36"/>
        <v>0</v>
      </c>
      <c r="S170" s="127">
        <f t="shared" si="37"/>
        <v>0</v>
      </c>
      <c r="T170" s="127">
        <f t="shared" si="38"/>
        <v>0</v>
      </c>
      <c r="U170" s="127">
        <f t="shared" si="39"/>
        <v>0</v>
      </c>
      <c r="V170" s="127">
        <f t="shared" si="40"/>
        <v>0</v>
      </c>
      <c r="W170" s="102"/>
      <c r="X170" s="127">
        <f t="shared" si="41"/>
        <v>0</v>
      </c>
      <c r="Y170" s="127">
        <f>Tabell1[[#This Row],[Vekt (kg)]]-(Tabell1[[#This Row],[Vekt (kg)]]*Tabell1[[#This Row],[Gjenvinnbarhet]])</f>
        <v>0</v>
      </c>
      <c r="Z170" s="127">
        <f>Tabell1[[#This Row],[Vekt (kg)]]*Tabell1[[#This Row],[Gjenvinnbarhet]]</f>
        <v>0</v>
      </c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</row>
    <row r="171" spans="1:228" s="5" customFormat="1" ht="12.95" customHeight="1">
      <c r="A171" s="1"/>
      <c r="B171" s="251" t="s">
        <v>141</v>
      </c>
      <c r="C171" s="85" t="s">
        <v>142</v>
      </c>
      <c r="D171" s="91"/>
      <c r="E171" s="85" t="s">
        <v>143</v>
      </c>
      <c r="F171" s="250"/>
      <c r="G171" s="259"/>
      <c r="H171" s="93" t="s">
        <v>144</v>
      </c>
      <c r="I171" s="94"/>
      <c r="J171" s="80"/>
      <c r="K171" s="95" t="s">
        <v>145</v>
      </c>
      <c r="L171" s="252">
        <f>IFERROR(_xlfn.XLOOKUP(Tabell1[[#This Row],[Produktkategori]], Tabell4[Velg kategori], Tabell4[Faktor]),"")</f>
        <v>0</v>
      </c>
      <c r="M171" s="253" t="str">
        <f>IFERROR(_xlfn.XLOOKUP(Tabell1[[#This Row],[Produktkategori]], Tabell4[Velg kategori], Tabell4[Avfallskategori]),"")</f>
        <v>Udefinert</v>
      </c>
      <c r="N171" s="95"/>
      <c r="O171" s="119"/>
      <c r="P171" s="80"/>
      <c r="Q171" s="127">
        <f t="shared" si="35"/>
        <v>0</v>
      </c>
      <c r="R171" s="127">
        <f t="shared" si="36"/>
        <v>0</v>
      </c>
      <c r="S171" s="127">
        <f t="shared" si="37"/>
        <v>0</v>
      </c>
      <c r="T171" s="127">
        <f t="shared" si="38"/>
        <v>0</v>
      </c>
      <c r="U171" s="127">
        <f t="shared" si="39"/>
        <v>0</v>
      </c>
      <c r="V171" s="127">
        <f t="shared" si="40"/>
        <v>0</v>
      </c>
      <c r="W171" s="102"/>
      <c r="X171" s="127">
        <f t="shared" si="41"/>
        <v>0</v>
      </c>
      <c r="Y171" s="127">
        <f>Tabell1[[#This Row],[Vekt (kg)]]-(Tabell1[[#This Row],[Vekt (kg)]]*Tabell1[[#This Row],[Gjenvinnbarhet]])</f>
        <v>0</v>
      </c>
      <c r="Z171" s="127">
        <f>Tabell1[[#This Row],[Vekt (kg)]]*Tabell1[[#This Row],[Gjenvinnbarhet]]</f>
        <v>0</v>
      </c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</row>
    <row r="172" spans="1:228" s="5" customFormat="1" ht="12.95" customHeight="1">
      <c r="A172" s="1"/>
      <c r="B172" s="251" t="s">
        <v>141</v>
      </c>
      <c r="C172" s="85" t="s">
        <v>142</v>
      </c>
      <c r="D172" s="91"/>
      <c r="E172" s="85" t="s">
        <v>143</v>
      </c>
      <c r="F172" s="250"/>
      <c r="G172" s="259"/>
      <c r="H172" s="93" t="s">
        <v>144</v>
      </c>
      <c r="I172" s="94"/>
      <c r="J172" s="80"/>
      <c r="K172" s="95" t="s">
        <v>145</v>
      </c>
      <c r="L172" s="252">
        <f>IFERROR(_xlfn.XLOOKUP(Tabell1[[#This Row],[Produktkategori]], Tabell4[Velg kategori], Tabell4[Faktor]),"")</f>
        <v>0</v>
      </c>
      <c r="M172" s="253" t="str">
        <f>IFERROR(_xlfn.XLOOKUP(Tabell1[[#This Row],[Produktkategori]], Tabell4[Velg kategori], Tabell4[Avfallskategori]),"")</f>
        <v>Udefinert</v>
      </c>
      <c r="N172" s="95"/>
      <c r="O172" s="119"/>
      <c r="P172" s="80"/>
      <c r="Q172" s="127">
        <f t="shared" si="35"/>
        <v>0</v>
      </c>
      <c r="R172" s="127">
        <f t="shared" si="36"/>
        <v>0</v>
      </c>
      <c r="S172" s="127">
        <f t="shared" si="37"/>
        <v>0</v>
      </c>
      <c r="T172" s="127">
        <f t="shared" si="38"/>
        <v>0</v>
      </c>
      <c r="U172" s="127">
        <f t="shared" si="39"/>
        <v>0</v>
      </c>
      <c r="V172" s="127">
        <f t="shared" si="40"/>
        <v>0</v>
      </c>
      <c r="W172" s="102"/>
      <c r="X172" s="127">
        <f t="shared" si="41"/>
        <v>0</v>
      </c>
      <c r="Y172" s="127">
        <f>Tabell1[[#This Row],[Vekt (kg)]]-(Tabell1[[#This Row],[Vekt (kg)]]*Tabell1[[#This Row],[Gjenvinnbarhet]])</f>
        <v>0</v>
      </c>
      <c r="Z172" s="127">
        <f>Tabell1[[#This Row],[Vekt (kg)]]*Tabell1[[#This Row],[Gjenvinnbarhet]]</f>
        <v>0</v>
      </c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</row>
    <row r="173" spans="1:228" s="5" customFormat="1" ht="12.95" customHeight="1">
      <c r="A173" s="1"/>
      <c r="B173" s="251" t="s">
        <v>141</v>
      </c>
      <c r="C173" s="85" t="s">
        <v>142</v>
      </c>
      <c r="D173" s="91"/>
      <c r="E173" s="85" t="s">
        <v>143</v>
      </c>
      <c r="F173" s="250"/>
      <c r="G173" s="259"/>
      <c r="H173" s="93" t="s">
        <v>144</v>
      </c>
      <c r="I173" s="94"/>
      <c r="J173" s="80"/>
      <c r="K173" s="95" t="s">
        <v>145</v>
      </c>
      <c r="L173" s="252">
        <f>IFERROR(_xlfn.XLOOKUP(Tabell1[[#This Row],[Produktkategori]], Tabell4[Velg kategori], Tabell4[Faktor]),"")</f>
        <v>0</v>
      </c>
      <c r="M173" s="253" t="str">
        <f>IFERROR(_xlfn.XLOOKUP(Tabell1[[#This Row],[Produktkategori]], Tabell4[Velg kategori], Tabell4[Avfallskategori]),"")</f>
        <v>Udefinert</v>
      </c>
      <c r="N173" s="95"/>
      <c r="O173" s="119"/>
      <c r="P173" s="80"/>
      <c r="Q173" s="127">
        <f t="shared" si="35"/>
        <v>0</v>
      </c>
      <c r="R173" s="127">
        <f t="shared" si="36"/>
        <v>0</v>
      </c>
      <c r="S173" s="127">
        <f t="shared" si="37"/>
        <v>0</v>
      </c>
      <c r="T173" s="127">
        <f t="shared" si="38"/>
        <v>0</v>
      </c>
      <c r="U173" s="127">
        <f t="shared" si="39"/>
        <v>0</v>
      </c>
      <c r="V173" s="127">
        <f t="shared" si="40"/>
        <v>0</v>
      </c>
      <c r="W173" s="102"/>
      <c r="X173" s="127">
        <f t="shared" si="41"/>
        <v>0</v>
      </c>
      <c r="Y173" s="127">
        <f>Tabell1[[#This Row],[Vekt (kg)]]-(Tabell1[[#This Row],[Vekt (kg)]]*Tabell1[[#This Row],[Gjenvinnbarhet]])</f>
        <v>0</v>
      </c>
      <c r="Z173" s="127">
        <f>Tabell1[[#This Row],[Vekt (kg)]]*Tabell1[[#This Row],[Gjenvinnbarhet]]</f>
        <v>0</v>
      </c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</row>
    <row r="174" spans="1:228" s="5" customFormat="1" ht="12.95" customHeight="1">
      <c r="A174" s="1"/>
      <c r="B174" s="251" t="s">
        <v>141</v>
      </c>
      <c r="C174" s="85" t="s">
        <v>142</v>
      </c>
      <c r="D174" s="91"/>
      <c r="E174" s="85" t="s">
        <v>143</v>
      </c>
      <c r="F174" s="250"/>
      <c r="G174" s="259"/>
      <c r="H174" s="93" t="s">
        <v>144</v>
      </c>
      <c r="I174" s="97"/>
      <c r="J174" s="80"/>
      <c r="K174" s="95" t="s">
        <v>145</v>
      </c>
      <c r="L174" s="252">
        <f>IFERROR(_xlfn.XLOOKUP(Tabell1[[#This Row],[Produktkategori]], Tabell4[Velg kategori], Tabell4[Faktor]),"")</f>
        <v>0</v>
      </c>
      <c r="M174" s="253" t="str">
        <f>IFERROR(_xlfn.XLOOKUP(Tabell1[[#This Row],[Produktkategori]], Tabell4[Velg kategori], Tabell4[Avfallskategori]),"")</f>
        <v>Udefinert</v>
      </c>
      <c r="N174" s="108"/>
      <c r="O174" s="120"/>
      <c r="P174" s="80"/>
      <c r="Q174" s="127">
        <f t="shared" si="35"/>
        <v>0</v>
      </c>
      <c r="R174" s="127">
        <f t="shared" si="36"/>
        <v>0</v>
      </c>
      <c r="S174" s="127">
        <f t="shared" si="37"/>
        <v>0</v>
      </c>
      <c r="T174" s="127">
        <f t="shared" si="38"/>
        <v>0</v>
      </c>
      <c r="U174" s="127">
        <f t="shared" si="39"/>
        <v>0</v>
      </c>
      <c r="V174" s="127">
        <f t="shared" si="40"/>
        <v>0</v>
      </c>
      <c r="W174" s="105"/>
      <c r="X174" s="127">
        <f t="shared" si="41"/>
        <v>0</v>
      </c>
      <c r="Y174" s="127">
        <f>Tabell1[[#This Row],[Vekt (kg)]]-(Tabell1[[#This Row],[Vekt (kg)]]*Tabell1[[#This Row],[Gjenvinnbarhet]])</f>
        <v>0</v>
      </c>
      <c r="Z174" s="127">
        <f>Tabell1[[#This Row],[Vekt (kg)]]*Tabell1[[#This Row],[Gjenvinnbarhet]]</f>
        <v>0</v>
      </c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</row>
    <row r="175" spans="1:228" s="1" customFormat="1" ht="12.95">
      <c r="K175" s="4"/>
      <c r="L175" s="4"/>
      <c r="M175" s="4"/>
      <c r="N175" s="4"/>
      <c r="O175" s="4"/>
      <c r="P175" s="80"/>
      <c r="Q175" s="106"/>
      <c r="R175" s="106"/>
      <c r="S175" s="106"/>
      <c r="T175" s="106"/>
      <c r="U175" s="106"/>
      <c r="V175" s="106"/>
      <c r="W175" s="106"/>
      <c r="X175" s="106"/>
      <c r="Y175" s="106"/>
      <c r="Z175" s="106"/>
    </row>
    <row r="176" spans="1:228" s="1" customFormat="1" ht="12.95">
      <c r="K176" s="4"/>
      <c r="L176" s="4"/>
      <c r="M176" s="4"/>
      <c r="N176" s="4"/>
      <c r="O176" s="4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</row>
    <row r="177" spans="11:26" s="1" customFormat="1" ht="12.95">
      <c r="K177" s="4"/>
      <c r="L177" s="4"/>
      <c r="M177" s="4"/>
      <c r="N177" s="4"/>
      <c r="O177" s="4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</row>
    <row r="178" spans="11:26" s="1" customFormat="1" ht="12.95">
      <c r="K178" s="4"/>
      <c r="L178" s="4"/>
      <c r="M178" s="4"/>
      <c r="N178" s="4"/>
      <c r="O178" s="4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</row>
    <row r="179" spans="11:26" s="1" customFormat="1" ht="12.95">
      <c r="K179" s="4"/>
      <c r="L179" s="4"/>
      <c r="M179" s="4"/>
      <c r="N179" s="4"/>
      <c r="O179" s="4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</row>
    <row r="180" spans="11:26" s="1" customFormat="1" ht="12.95">
      <c r="K180" s="4"/>
      <c r="L180" s="4"/>
      <c r="M180" s="4"/>
      <c r="N180" s="4"/>
      <c r="O180" s="4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</row>
    <row r="181" spans="11:26" s="1" customFormat="1" ht="12.95">
      <c r="K181" s="4"/>
      <c r="L181" s="4"/>
      <c r="M181" s="4"/>
      <c r="N181" s="4"/>
      <c r="O181" s="4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</row>
    <row r="182" spans="11:26" s="1" customFormat="1" ht="12.95">
      <c r="K182" s="4"/>
      <c r="L182" s="4"/>
      <c r="M182" s="4"/>
      <c r="N182" s="4"/>
      <c r="O182" s="4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</row>
    <row r="183" spans="11:26" s="1" customFormat="1" ht="12.95">
      <c r="K183" s="4"/>
      <c r="L183" s="4"/>
      <c r="M183" s="4"/>
      <c r="N183" s="4"/>
      <c r="O183" s="4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</row>
    <row r="184" spans="11:26" s="1" customFormat="1" ht="12.95">
      <c r="K184" s="4"/>
      <c r="L184" s="4"/>
      <c r="M184" s="4"/>
      <c r="N184" s="4"/>
      <c r="O184" s="4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</row>
    <row r="185" spans="11:26" s="1" customFormat="1" ht="12.95">
      <c r="K185" s="4"/>
      <c r="L185" s="4"/>
      <c r="M185" s="4"/>
      <c r="N185" s="4"/>
      <c r="O185" s="4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</row>
    <row r="186" spans="11:26" s="1" customFormat="1" ht="12.95">
      <c r="K186" s="4"/>
      <c r="L186" s="4"/>
      <c r="M186" s="4"/>
      <c r="N186" s="4"/>
      <c r="O186" s="4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</row>
    <row r="187" spans="11:26" s="1" customFormat="1" ht="12.95">
      <c r="K187" s="4"/>
      <c r="L187" s="4"/>
      <c r="M187" s="4"/>
      <c r="N187" s="4"/>
      <c r="O187" s="4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</row>
    <row r="188" spans="11:26" s="1" customFormat="1" ht="12.95">
      <c r="K188" s="4"/>
      <c r="L188" s="4"/>
      <c r="M188" s="4"/>
      <c r="N188" s="4"/>
      <c r="O188" s="4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</row>
    <row r="189" spans="11:26" s="1" customFormat="1" ht="12.95">
      <c r="K189" s="4"/>
      <c r="L189" s="4"/>
      <c r="M189" s="4"/>
      <c r="N189" s="4"/>
      <c r="O189" s="4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</row>
    <row r="190" spans="11:26" s="1" customFormat="1" ht="12.95">
      <c r="K190" s="4"/>
      <c r="L190" s="4"/>
      <c r="M190" s="4"/>
      <c r="N190" s="4"/>
      <c r="O190" s="4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</row>
    <row r="191" spans="11:26" s="1" customFormat="1" ht="12.95">
      <c r="K191" s="4"/>
      <c r="L191" s="4"/>
      <c r="M191" s="4"/>
      <c r="N191" s="4"/>
      <c r="O191" s="4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</row>
    <row r="192" spans="11:26" s="1" customFormat="1" ht="12.95">
      <c r="K192" s="4"/>
      <c r="L192" s="4"/>
      <c r="M192" s="4"/>
      <c r="N192" s="4"/>
      <c r="O192" s="4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</row>
    <row r="193" spans="11:26" s="1" customFormat="1" ht="12.95">
      <c r="K193" s="4"/>
      <c r="L193" s="4"/>
      <c r="M193" s="4"/>
      <c r="N193" s="4"/>
      <c r="O193" s="4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</row>
    <row r="194" spans="11:26" s="1" customFormat="1" ht="12.95">
      <c r="K194" s="4"/>
      <c r="L194" s="4"/>
      <c r="M194" s="4"/>
      <c r="N194" s="4"/>
      <c r="O194" s="4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</row>
    <row r="195" spans="11:26" s="1" customFormat="1" ht="12.95">
      <c r="K195" s="4"/>
      <c r="L195" s="4"/>
      <c r="M195" s="4"/>
      <c r="N195" s="4"/>
      <c r="O195" s="4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</row>
    <row r="196" spans="11:26" s="1" customFormat="1" ht="12.95">
      <c r="K196" s="4"/>
      <c r="L196" s="4"/>
      <c r="M196" s="4"/>
      <c r="N196" s="4"/>
      <c r="O196" s="4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</row>
    <row r="197" spans="11:26" s="1" customFormat="1" ht="12.95">
      <c r="K197" s="4"/>
      <c r="L197" s="4"/>
      <c r="M197" s="4"/>
      <c r="N197" s="4"/>
      <c r="O197" s="4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</row>
    <row r="198" spans="11:26" s="1" customFormat="1" ht="12.95">
      <c r="K198" s="4"/>
      <c r="L198" s="4"/>
      <c r="M198" s="4"/>
      <c r="N198" s="4"/>
      <c r="O198" s="4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</row>
    <row r="199" spans="11:26" s="1" customFormat="1" ht="12.95">
      <c r="K199" s="4"/>
      <c r="L199" s="4"/>
      <c r="M199" s="4"/>
      <c r="N199" s="4"/>
      <c r="O199" s="4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</row>
    <row r="200" spans="11:26" s="1" customFormat="1" ht="12.95">
      <c r="K200" s="4"/>
      <c r="L200" s="4"/>
      <c r="M200" s="4"/>
      <c r="N200" s="4"/>
      <c r="O200" s="4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</row>
    <row r="201" spans="11:26" s="1" customFormat="1" ht="12.95">
      <c r="K201" s="4"/>
      <c r="L201" s="4"/>
      <c r="M201" s="4"/>
      <c r="N201" s="4"/>
      <c r="O201" s="4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</row>
    <row r="202" spans="11:26" s="1" customFormat="1" ht="12.95">
      <c r="K202" s="4"/>
      <c r="L202" s="4"/>
      <c r="M202" s="4"/>
      <c r="N202" s="4"/>
      <c r="O202" s="4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</row>
    <row r="203" spans="11:26" s="1" customFormat="1" ht="12.95">
      <c r="K203" s="4"/>
      <c r="L203" s="4"/>
      <c r="M203" s="4"/>
      <c r="N203" s="4"/>
      <c r="O203" s="4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</row>
    <row r="204" spans="11:26" s="1" customFormat="1" ht="12.95">
      <c r="K204" s="4"/>
      <c r="L204" s="4"/>
      <c r="M204" s="4"/>
      <c r="N204" s="4"/>
      <c r="O204" s="4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</row>
    <row r="205" spans="11:26" s="1" customFormat="1" ht="12.95">
      <c r="K205" s="4"/>
      <c r="L205" s="4"/>
      <c r="M205" s="4"/>
      <c r="N205" s="4"/>
      <c r="O205" s="4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</row>
    <row r="206" spans="11:26" s="1" customFormat="1" ht="12.95">
      <c r="K206" s="4"/>
      <c r="L206" s="4"/>
      <c r="M206" s="4"/>
      <c r="N206" s="4"/>
      <c r="O206" s="4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</row>
    <row r="207" spans="11:26" s="1" customFormat="1" ht="12.95">
      <c r="K207" s="4"/>
      <c r="L207" s="4"/>
      <c r="M207" s="4"/>
      <c r="N207" s="4"/>
      <c r="O207" s="4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</row>
    <row r="208" spans="11:26" s="1" customFormat="1" ht="12.95">
      <c r="K208" s="4"/>
      <c r="L208" s="4"/>
      <c r="M208" s="4"/>
      <c r="N208" s="4"/>
      <c r="O208" s="4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</row>
    <row r="209" spans="11:26" s="1" customFormat="1" ht="12.95">
      <c r="K209" s="4"/>
      <c r="L209" s="4"/>
      <c r="M209" s="4"/>
      <c r="N209" s="4"/>
      <c r="O209" s="4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</row>
    <row r="210" spans="11:26" s="1" customFormat="1" ht="12.95">
      <c r="K210" s="4"/>
      <c r="L210" s="4"/>
      <c r="M210" s="4"/>
      <c r="N210" s="4"/>
      <c r="O210" s="4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</row>
    <row r="211" spans="11:26" s="1" customFormat="1" ht="12.95">
      <c r="K211" s="4"/>
      <c r="L211" s="4"/>
      <c r="M211" s="4"/>
      <c r="N211" s="4"/>
      <c r="O211" s="4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</row>
    <row r="212" spans="11:26" s="1" customFormat="1" ht="12.95">
      <c r="K212" s="4"/>
      <c r="L212" s="4"/>
      <c r="M212" s="4"/>
      <c r="N212" s="4"/>
      <c r="O212" s="4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</row>
    <row r="213" spans="11:26" s="1" customFormat="1" ht="12.95">
      <c r="K213" s="4"/>
      <c r="L213" s="4"/>
      <c r="M213" s="4"/>
      <c r="N213" s="4"/>
      <c r="O213" s="4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</row>
    <row r="214" spans="11:26" s="1" customFormat="1" ht="12.95">
      <c r="K214" s="4"/>
      <c r="L214" s="4"/>
      <c r="M214" s="4"/>
      <c r="N214" s="4"/>
      <c r="O214" s="4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</row>
    <row r="215" spans="11:26" s="1" customFormat="1" ht="12.95">
      <c r="K215" s="4"/>
      <c r="L215" s="4"/>
      <c r="M215" s="4"/>
      <c r="N215" s="4"/>
      <c r="O215" s="4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</row>
    <row r="216" spans="11:26" s="1" customFormat="1" ht="12.95">
      <c r="K216" s="4"/>
      <c r="L216" s="4"/>
      <c r="M216" s="4"/>
      <c r="N216" s="4"/>
      <c r="O216" s="4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</row>
    <row r="217" spans="11:26" s="1" customFormat="1" ht="12.95">
      <c r="K217" s="4"/>
      <c r="L217" s="4"/>
      <c r="M217" s="4"/>
      <c r="N217" s="4"/>
      <c r="O217" s="4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</row>
    <row r="218" spans="11:26" s="1" customFormat="1" ht="12.95">
      <c r="K218" s="4"/>
      <c r="L218" s="4"/>
      <c r="M218" s="4"/>
      <c r="N218" s="4"/>
      <c r="O218" s="4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</row>
    <row r="219" spans="11:26" s="1" customFormat="1" ht="12.95">
      <c r="K219" s="4"/>
      <c r="L219" s="4"/>
      <c r="M219" s="4"/>
      <c r="N219" s="4"/>
      <c r="O219" s="4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</row>
    <row r="220" spans="11:26" s="1" customFormat="1" ht="12.95">
      <c r="K220" s="4"/>
      <c r="L220" s="4"/>
      <c r="M220" s="4"/>
      <c r="N220" s="4"/>
      <c r="O220" s="4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</row>
    <row r="221" spans="11:26" s="1" customFormat="1" ht="12.95">
      <c r="K221" s="4"/>
      <c r="L221" s="4"/>
      <c r="M221" s="4"/>
      <c r="N221" s="4"/>
      <c r="O221" s="4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</row>
    <row r="222" spans="11:26" s="1" customFormat="1" ht="12.95">
      <c r="K222" s="4"/>
      <c r="L222" s="4"/>
      <c r="M222" s="4"/>
      <c r="N222" s="4"/>
      <c r="O222" s="4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</row>
    <row r="223" spans="11:26" s="1" customFormat="1" ht="12.95">
      <c r="K223" s="4"/>
      <c r="L223" s="4"/>
      <c r="M223" s="4"/>
      <c r="N223" s="4"/>
      <c r="O223" s="4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</row>
    <row r="224" spans="11:26" s="1" customFormat="1" ht="12.95">
      <c r="K224" s="4"/>
      <c r="L224" s="4"/>
      <c r="M224" s="4"/>
      <c r="N224" s="4"/>
      <c r="O224" s="4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</row>
    <row r="225" spans="11:26" s="1" customFormat="1" ht="13.35" customHeight="1">
      <c r="K225" s="4"/>
      <c r="L225" s="4"/>
      <c r="M225" s="4"/>
      <c r="N225" s="4"/>
      <c r="O225" s="4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</row>
    <row r="226" spans="11:26" s="1" customFormat="1" ht="12.95">
      <c r="K226" s="4"/>
      <c r="L226" s="4"/>
      <c r="M226" s="4"/>
      <c r="N226" s="4"/>
      <c r="O226" s="4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</row>
    <row r="227" spans="11:26" s="1" customFormat="1" ht="12.95">
      <c r="K227" s="4"/>
      <c r="L227" s="4"/>
      <c r="M227" s="4"/>
      <c r="N227" s="4"/>
      <c r="O227" s="4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</row>
    <row r="228" spans="11:26" s="1" customFormat="1" ht="12.95">
      <c r="K228" s="4"/>
      <c r="L228" s="4"/>
      <c r="M228" s="4"/>
      <c r="N228" s="4"/>
      <c r="O228" s="4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</row>
    <row r="229" spans="11:26" s="1" customFormat="1" ht="12.95">
      <c r="K229" s="4"/>
      <c r="L229" s="4"/>
      <c r="M229" s="4"/>
      <c r="N229" s="4"/>
      <c r="O229" s="4"/>
      <c r="P229" s="80"/>
      <c r="Q229" s="80"/>
      <c r="R229" s="80"/>
      <c r="S229" s="80"/>
      <c r="T229" s="80"/>
      <c r="U229" s="80"/>
      <c r="V229" s="80"/>
      <c r="W229" s="80"/>
      <c r="X229" s="353"/>
      <c r="Y229" s="353"/>
      <c r="Z229" s="353"/>
    </row>
    <row r="230" spans="11:26" s="1" customFormat="1" ht="12.95">
      <c r="K230" s="4"/>
      <c r="L230" s="4"/>
      <c r="M230" s="4"/>
      <c r="N230" s="4"/>
      <c r="O230" s="4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</row>
    <row r="231" spans="11:26" s="1" customFormat="1" ht="12.95">
      <c r="K231" s="4"/>
      <c r="L231" s="4"/>
      <c r="M231" s="4"/>
      <c r="N231" s="4"/>
      <c r="O231" s="4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</row>
    <row r="232" spans="11:26" s="1" customFormat="1" ht="12.95">
      <c r="K232" s="4"/>
      <c r="L232" s="4"/>
      <c r="M232" s="4"/>
      <c r="N232" s="4"/>
      <c r="O232" s="4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</row>
    <row r="233" spans="11:26" s="1" customFormat="1" ht="12.95">
      <c r="K233" s="4"/>
      <c r="L233" s="4"/>
      <c r="M233" s="4"/>
      <c r="N233" s="4"/>
      <c r="O233" s="4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</row>
    <row r="234" spans="11:26" s="1" customFormat="1" ht="12.95">
      <c r="K234" s="4"/>
      <c r="L234" s="4"/>
      <c r="M234" s="4"/>
      <c r="N234" s="4"/>
      <c r="O234" s="4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</row>
    <row r="235" spans="11:26" s="1" customFormat="1" ht="12.95">
      <c r="K235" s="4"/>
      <c r="L235" s="4"/>
      <c r="M235" s="4"/>
      <c r="N235" s="4"/>
      <c r="O235" s="4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</row>
    <row r="236" spans="11:26" s="1" customFormat="1" ht="12.95">
      <c r="K236" s="4"/>
      <c r="L236" s="4"/>
      <c r="M236" s="4"/>
      <c r="N236" s="4"/>
      <c r="O236" s="4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</row>
    <row r="237" spans="11:26" s="1" customFormat="1" ht="12.95">
      <c r="K237" s="4"/>
      <c r="L237" s="4"/>
      <c r="M237" s="4"/>
      <c r="N237" s="4"/>
      <c r="O237" s="4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</row>
    <row r="238" spans="11:26" s="1" customFormat="1" ht="12.95">
      <c r="K238" s="4"/>
      <c r="L238" s="4"/>
      <c r="M238" s="4"/>
      <c r="N238" s="4"/>
      <c r="O238" s="4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</row>
    <row r="239" spans="11:26" s="1" customFormat="1" ht="12.95">
      <c r="K239" s="4"/>
      <c r="L239" s="4"/>
      <c r="M239" s="4"/>
      <c r="N239" s="4"/>
      <c r="O239" s="4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</row>
    <row r="240" spans="11:26" s="1" customFormat="1" ht="12.95">
      <c r="K240" s="4"/>
      <c r="L240" s="4"/>
      <c r="M240" s="4"/>
      <c r="N240" s="4"/>
      <c r="O240" s="4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</row>
    <row r="241" spans="11:26" s="1" customFormat="1" ht="12.95">
      <c r="K241" s="4"/>
      <c r="L241" s="4"/>
      <c r="M241" s="4"/>
      <c r="N241" s="4"/>
      <c r="O241" s="4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</row>
    <row r="242" spans="11:26" s="1" customFormat="1" ht="12.95">
      <c r="K242" s="4"/>
      <c r="L242" s="4"/>
      <c r="M242" s="4"/>
      <c r="N242" s="4"/>
      <c r="O242" s="4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</row>
    <row r="243" spans="11:26" s="1" customFormat="1" ht="12.95">
      <c r="K243" s="4"/>
      <c r="L243" s="4"/>
      <c r="M243" s="4"/>
      <c r="N243" s="4"/>
      <c r="O243" s="4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</row>
    <row r="244" spans="11:26" s="1" customFormat="1" ht="12.95">
      <c r="K244" s="4"/>
      <c r="L244" s="4"/>
      <c r="M244" s="4"/>
      <c r="N244" s="4"/>
      <c r="O244" s="4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</row>
    <row r="245" spans="11:26" s="1" customFormat="1" ht="12.95">
      <c r="K245" s="4"/>
      <c r="L245" s="4"/>
      <c r="M245" s="4"/>
      <c r="N245" s="4"/>
      <c r="O245" s="4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</row>
    <row r="246" spans="11:26" s="1" customFormat="1" ht="12.95">
      <c r="K246" s="4"/>
      <c r="L246" s="4"/>
      <c r="M246" s="4"/>
      <c r="N246" s="4"/>
      <c r="O246" s="4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</row>
    <row r="247" spans="11:26" s="1" customFormat="1" ht="12.95">
      <c r="K247" s="4"/>
      <c r="L247" s="4"/>
      <c r="M247" s="4"/>
      <c r="N247" s="4"/>
      <c r="O247" s="4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</row>
    <row r="248" spans="11:26" s="1" customFormat="1" ht="12.95">
      <c r="K248" s="4"/>
      <c r="L248" s="4"/>
      <c r="M248" s="4"/>
      <c r="N248" s="4"/>
      <c r="O248" s="4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</row>
    <row r="249" spans="11:26" s="1" customFormat="1" ht="13.35" customHeight="1">
      <c r="K249" s="4"/>
      <c r="L249" s="4"/>
      <c r="M249" s="4"/>
      <c r="N249" s="4"/>
      <c r="O249" s="4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</row>
    <row r="250" spans="11:26" s="1" customFormat="1" ht="12.95">
      <c r="K250" s="4"/>
      <c r="L250" s="4"/>
      <c r="M250" s="4"/>
      <c r="N250" s="4"/>
      <c r="O250" s="4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</row>
    <row r="251" spans="11:26" s="1" customFormat="1" ht="15" customHeight="1">
      <c r="K251" s="4"/>
      <c r="L251" s="4"/>
      <c r="M251" s="4"/>
      <c r="N251" s="4"/>
      <c r="O251" s="4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</row>
    <row r="252" spans="11:26" s="1" customFormat="1" ht="15" customHeight="1">
      <c r="K252" s="4"/>
      <c r="L252" s="4"/>
      <c r="M252" s="4"/>
      <c r="N252" s="4"/>
      <c r="O252" s="4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</row>
    <row r="253" spans="11:26" s="1" customFormat="1" ht="13.35" customHeight="1">
      <c r="K253" s="4"/>
      <c r="L253" s="4"/>
      <c r="M253" s="4"/>
      <c r="N253" s="4"/>
      <c r="O253" s="4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</row>
    <row r="254" spans="11:26" s="1" customFormat="1" ht="15" customHeight="1">
      <c r="K254" s="4"/>
      <c r="L254" s="4"/>
      <c r="M254" s="4"/>
      <c r="N254" s="4"/>
      <c r="O254" s="4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</row>
    <row r="255" spans="11:26" s="1" customFormat="1" ht="15" customHeight="1">
      <c r="K255" s="4"/>
      <c r="L255" s="4"/>
      <c r="M255" s="4"/>
      <c r="N255" s="4"/>
      <c r="O255" s="4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</row>
    <row r="256" spans="11:26" s="1" customFormat="1" ht="12.95">
      <c r="K256" s="4"/>
      <c r="L256" s="4"/>
      <c r="M256" s="4"/>
      <c r="N256" s="4"/>
      <c r="O256" s="4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</row>
    <row r="257" spans="11:26" s="1" customFormat="1" ht="14.1" customHeight="1">
      <c r="K257" s="4"/>
      <c r="L257" s="4"/>
      <c r="M257" s="4"/>
      <c r="N257" s="4"/>
      <c r="O257" s="4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</row>
    <row r="258" spans="11:26" s="1" customFormat="1" ht="12.95">
      <c r="K258" s="4"/>
      <c r="L258" s="4"/>
      <c r="M258" s="4"/>
      <c r="N258" s="4"/>
      <c r="O258" s="4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</row>
    <row r="259" spans="11:26" s="1" customFormat="1" ht="12.95">
      <c r="K259" s="4"/>
      <c r="L259" s="4"/>
      <c r="M259" s="4"/>
      <c r="N259" s="4"/>
      <c r="O259" s="4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</row>
    <row r="260" spans="11:26" s="1" customFormat="1" ht="12.95">
      <c r="K260" s="4"/>
      <c r="L260" s="4"/>
      <c r="M260" s="4"/>
      <c r="N260" s="4"/>
      <c r="O260" s="4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</row>
    <row r="261" spans="11:26" s="1" customFormat="1" ht="12.95">
      <c r="K261" s="4"/>
      <c r="L261" s="4"/>
      <c r="M261" s="4"/>
      <c r="N261" s="4"/>
      <c r="O261" s="4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</row>
    <row r="262" spans="11:26" s="1" customFormat="1" ht="12.95">
      <c r="K262" s="4"/>
      <c r="L262" s="4"/>
      <c r="M262" s="4"/>
      <c r="N262" s="4"/>
      <c r="O262" s="4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</row>
    <row r="263" spans="11:26" s="1" customFormat="1" ht="12.95">
      <c r="K263" s="4"/>
      <c r="L263" s="4"/>
      <c r="M263" s="4"/>
      <c r="N263" s="4"/>
      <c r="O263" s="4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</row>
    <row r="264" spans="11:26" s="1" customFormat="1" ht="12.95">
      <c r="K264" s="4"/>
      <c r="L264" s="4"/>
      <c r="M264" s="4"/>
      <c r="N264" s="4"/>
      <c r="O264" s="4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</row>
    <row r="265" spans="11:26" s="1" customFormat="1" ht="12.95">
      <c r="K265" s="4"/>
      <c r="L265" s="4"/>
      <c r="M265" s="4"/>
      <c r="N265" s="4"/>
      <c r="O265" s="4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</row>
    <row r="266" spans="11:26" s="1" customFormat="1" ht="12.95">
      <c r="K266" s="4"/>
      <c r="L266" s="4"/>
      <c r="M266" s="4"/>
      <c r="N266" s="4"/>
      <c r="O266" s="4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</row>
    <row r="267" spans="11:26" s="1" customFormat="1" ht="12.95">
      <c r="K267" s="4"/>
      <c r="L267" s="4"/>
      <c r="M267" s="4"/>
      <c r="N267" s="4"/>
      <c r="O267" s="4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</row>
    <row r="268" spans="11:26" s="1" customFormat="1" ht="12.95">
      <c r="K268" s="4"/>
      <c r="L268" s="4"/>
      <c r="M268" s="4"/>
      <c r="N268" s="4"/>
      <c r="O268" s="4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</row>
    <row r="269" spans="11:26" s="1" customFormat="1" ht="12.95">
      <c r="K269" s="4"/>
      <c r="L269" s="4"/>
      <c r="M269" s="4"/>
      <c r="N269" s="4"/>
      <c r="O269" s="4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</row>
    <row r="270" spans="11:26" s="1" customFormat="1" ht="12.95">
      <c r="K270" s="4"/>
      <c r="L270" s="4"/>
      <c r="M270" s="4"/>
      <c r="N270" s="4"/>
      <c r="O270" s="4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</row>
    <row r="271" spans="11:26" s="1" customFormat="1" ht="12.95">
      <c r="K271" s="4"/>
      <c r="L271" s="4"/>
      <c r="M271" s="4"/>
      <c r="N271" s="4"/>
      <c r="O271" s="4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</row>
    <row r="272" spans="11:26" s="1" customFormat="1" ht="12.95">
      <c r="K272" s="4"/>
      <c r="L272" s="4"/>
      <c r="M272" s="4"/>
      <c r="N272" s="4"/>
      <c r="O272" s="4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</row>
    <row r="273" spans="11:26" s="1" customFormat="1" ht="12.95">
      <c r="K273" s="4"/>
      <c r="L273" s="4"/>
      <c r="M273" s="4"/>
      <c r="N273" s="4"/>
      <c r="O273" s="4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</row>
    <row r="274" spans="11:26" s="1" customFormat="1" ht="12.95">
      <c r="K274" s="4"/>
      <c r="L274" s="4"/>
      <c r="M274" s="4"/>
      <c r="N274" s="4"/>
      <c r="O274" s="4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</row>
    <row r="275" spans="11:26" s="1" customFormat="1" ht="12.95">
      <c r="K275" s="4"/>
      <c r="L275" s="4"/>
      <c r="M275" s="4"/>
      <c r="N275" s="4"/>
      <c r="O275" s="4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</row>
    <row r="276" spans="11:26" s="1" customFormat="1" ht="12.95">
      <c r="K276" s="4"/>
      <c r="L276" s="4"/>
      <c r="M276" s="4"/>
      <c r="N276" s="4"/>
      <c r="O276" s="4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</row>
    <row r="277" spans="11:26" s="1" customFormat="1" ht="12.95">
      <c r="K277" s="4"/>
      <c r="L277" s="4"/>
      <c r="M277" s="4"/>
      <c r="N277" s="4"/>
      <c r="O277" s="4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</row>
    <row r="278" spans="11:26" s="1" customFormat="1" ht="12.95">
      <c r="K278" s="4"/>
      <c r="L278" s="4"/>
      <c r="M278" s="4"/>
      <c r="N278" s="4"/>
      <c r="O278" s="4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</row>
    <row r="279" spans="11:26" s="1" customFormat="1" ht="12.95">
      <c r="K279" s="4"/>
      <c r="L279" s="4"/>
      <c r="M279" s="4"/>
      <c r="N279" s="4"/>
      <c r="O279" s="4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</row>
    <row r="280" spans="11:26" s="1" customFormat="1" ht="12.95">
      <c r="K280" s="4"/>
      <c r="L280" s="4"/>
      <c r="M280" s="4"/>
      <c r="N280" s="4"/>
      <c r="O280" s="4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</row>
    <row r="281" spans="11:26" s="1" customFormat="1" ht="12.95">
      <c r="K281" s="4"/>
      <c r="L281" s="4"/>
      <c r="M281" s="4"/>
      <c r="N281" s="4"/>
      <c r="O281" s="4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</row>
    <row r="282" spans="11:26" s="1" customFormat="1" ht="12.95">
      <c r="K282" s="4"/>
      <c r="L282" s="4"/>
      <c r="M282" s="4"/>
      <c r="N282" s="4"/>
      <c r="O282" s="4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</row>
    <row r="283" spans="11:26" s="1" customFormat="1" ht="12.95">
      <c r="K283" s="4"/>
      <c r="L283" s="4"/>
      <c r="M283" s="4"/>
      <c r="N283" s="4"/>
      <c r="O283" s="4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</row>
    <row r="284" spans="11:26" s="1" customFormat="1" ht="12.95">
      <c r="K284" s="4"/>
      <c r="L284" s="4"/>
      <c r="M284" s="4"/>
      <c r="N284" s="4"/>
      <c r="O284" s="4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</row>
    <row r="285" spans="11:26" s="1" customFormat="1" ht="12.95">
      <c r="K285" s="4"/>
      <c r="L285" s="4"/>
      <c r="M285" s="4"/>
      <c r="N285" s="4"/>
      <c r="O285" s="4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</row>
    <row r="286" spans="11:26" s="1" customFormat="1" ht="12.95">
      <c r="K286" s="4"/>
      <c r="L286" s="4"/>
      <c r="M286" s="4"/>
      <c r="N286" s="4"/>
      <c r="O286" s="4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</row>
    <row r="287" spans="11:26" s="1" customFormat="1" ht="12.95">
      <c r="K287" s="4"/>
      <c r="L287" s="4"/>
      <c r="M287" s="4"/>
      <c r="N287" s="4"/>
      <c r="O287" s="4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</row>
    <row r="288" spans="11:26" s="1" customFormat="1" ht="12.95">
      <c r="K288" s="4"/>
      <c r="L288" s="4"/>
      <c r="M288" s="4"/>
      <c r="N288" s="4"/>
      <c r="O288" s="4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</row>
    <row r="289" spans="11:26" s="1" customFormat="1" ht="12.95">
      <c r="K289" s="4"/>
      <c r="L289" s="4"/>
      <c r="M289" s="4"/>
      <c r="N289" s="4"/>
      <c r="O289" s="4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</row>
    <row r="290" spans="11:26" s="1" customFormat="1" ht="12.95">
      <c r="K290" s="4"/>
      <c r="L290" s="4"/>
      <c r="M290" s="4"/>
      <c r="N290" s="4"/>
      <c r="O290" s="4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</row>
    <row r="291" spans="11:26" s="1" customFormat="1" ht="12.95">
      <c r="K291" s="4"/>
      <c r="L291" s="4"/>
      <c r="M291" s="4"/>
      <c r="N291" s="4"/>
      <c r="O291" s="4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</row>
    <row r="292" spans="11:26" s="1" customFormat="1" ht="12.95">
      <c r="K292" s="4"/>
      <c r="L292" s="4"/>
      <c r="M292" s="4"/>
      <c r="N292" s="4"/>
      <c r="O292" s="4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</row>
    <row r="293" spans="11:26" s="1" customFormat="1" ht="12.95">
      <c r="K293" s="4"/>
      <c r="L293" s="4"/>
      <c r="M293" s="4"/>
      <c r="N293" s="4"/>
      <c r="O293" s="4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</row>
    <row r="294" spans="11:26" s="1" customFormat="1" ht="12.95">
      <c r="K294" s="4"/>
      <c r="L294" s="4"/>
      <c r="M294" s="4"/>
      <c r="N294" s="4"/>
      <c r="O294" s="4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</row>
    <row r="295" spans="11:26" s="1" customFormat="1" ht="12.95">
      <c r="K295" s="4"/>
      <c r="L295" s="4"/>
      <c r="M295" s="4"/>
      <c r="N295" s="4"/>
      <c r="O295" s="4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</row>
    <row r="296" spans="11:26" s="1" customFormat="1" ht="12.95">
      <c r="K296" s="4"/>
      <c r="L296" s="4"/>
      <c r="M296" s="4"/>
      <c r="N296" s="4"/>
      <c r="O296" s="4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</row>
    <row r="297" spans="11:26" s="1" customFormat="1" ht="12.95">
      <c r="K297" s="4"/>
      <c r="L297" s="4"/>
      <c r="M297" s="4"/>
      <c r="N297" s="4"/>
      <c r="O297" s="4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</row>
    <row r="298" spans="11:26" s="1" customFormat="1" ht="12.95">
      <c r="K298" s="4"/>
      <c r="L298" s="4"/>
      <c r="M298" s="4"/>
      <c r="N298" s="4"/>
      <c r="O298" s="4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</row>
    <row r="299" spans="11:26" s="1" customFormat="1" ht="12.95">
      <c r="K299" s="4"/>
      <c r="L299" s="4"/>
      <c r="M299" s="4"/>
      <c r="N299" s="4"/>
      <c r="O299" s="4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</row>
    <row r="300" spans="11:26" s="1" customFormat="1" ht="12.95">
      <c r="K300" s="4"/>
      <c r="L300" s="4"/>
      <c r="M300" s="4"/>
      <c r="N300" s="4"/>
      <c r="O300" s="4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</row>
    <row r="301" spans="11:26" s="1" customFormat="1" ht="12.95">
      <c r="K301" s="4"/>
      <c r="L301" s="4"/>
      <c r="M301" s="4"/>
      <c r="N301" s="4"/>
      <c r="O301" s="4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</row>
    <row r="302" spans="11:26" s="1" customFormat="1" ht="12.95">
      <c r="K302" s="4"/>
      <c r="L302" s="4"/>
      <c r="M302" s="4"/>
      <c r="N302" s="4"/>
      <c r="O302" s="4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</row>
    <row r="303" spans="11:26" s="1" customFormat="1" ht="12.95">
      <c r="K303" s="4"/>
      <c r="L303" s="4"/>
      <c r="M303" s="4"/>
      <c r="N303" s="4"/>
      <c r="O303" s="4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</row>
    <row r="304" spans="11:26" s="1" customFormat="1" ht="12.95">
      <c r="K304" s="4"/>
      <c r="L304" s="4"/>
      <c r="M304" s="4"/>
      <c r="N304" s="4"/>
      <c r="O304" s="4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</row>
    <row r="305" spans="11:26" s="1" customFormat="1" ht="12.95">
      <c r="K305" s="4"/>
      <c r="L305" s="4"/>
      <c r="M305" s="4"/>
      <c r="N305" s="4"/>
      <c r="O305" s="4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</row>
    <row r="306" spans="11:26" s="1" customFormat="1" ht="12.95">
      <c r="K306" s="4"/>
      <c r="L306" s="4"/>
      <c r="M306" s="4"/>
      <c r="N306" s="4"/>
      <c r="O306" s="4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</row>
    <row r="307" spans="11:26" s="1" customFormat="1" ht="12.95">
      <c r="K307" s="4"/>
      <c r="L307" s="4"/>
      <c r="M307" s="4"/>
      <c r="N307" s="4"/>
      <c r="O307" s="4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</row>
    <row r="308" spans="11:26" s="1" customFormat="1" ht="12.95">
      <c r="K308" s="4"/>
      <c r="L308" s="4"/>
      <c r="M308" s="4"/>
      <c r="N308" s="4"/>
      <c r="O308" s="4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</row>
    <row r="309" spans="11:26" s="1" customFormat="1" ht="12.95">
      <c r="K309" s="4"/>
      <c r="L309" s="4"/>
      <c r="M309" s="4"/>
      <c r="N309" s="4"/>
      <c r="O309" s="4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</row>
    <row r="310" spans="11:26" s="1" customFormat="1" ht="12.95">
      <c r="K310" s="4"/>
      <c r="L310" s="4"/>
      <c r="M310" s="4"/>
      <c r="N310" s="4"/>
      <c r="O310" s="4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</row>
    <row r="311" spans="11:26" s="1" customFormat="1" ht="12.95">
      <c r="K311" s="4"/>
      <c r="L311" s="4"/>
      <c r="M311" s="4"/>
      <c r="N311" s="4"/>
      <c r="O311" s="4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</row>
    <row r="312" spans="11:26" s="1" customFormat="1" ht="12.95">
      <c r="K312" s="4"/>
      <c r="L312" s="4"/>
      <c r="M312" s="4"/>
      <c r="N312" s="4"/>
      <c r="O312" s="4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</row>
    <row r="313" spans="11:26" s="1" customFormat="1" ht="12.95">
      <c r="K313" s="4"/>
      <c r="L313" s="4"/>
      <c r="M313" s="4"/>
      <c r="N313" s="4"/>
      <c r="O313" s="4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</row>
    <row r="314" spans="11:26" s="1" customFormat="1" ht="12.95">
      <c r="K314" s="4"/>
      <c r="L314" s="4"/>
      <c r="M314" s="4"/>
      <c r="N314" s="4"/>
      <c r="O314" s="4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</row>
    <row r="315" spans="11:26" s="1" customFormat="1" ht="12.95">
      <c r="K315" s="4"/>
      <c r="L315" s="4"/>
      <c r="M315" s="4"/>
      <c r="N315" s="4"/>
      <c r="O315" s="4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</row>
    <row r="316" spans="11:26" s="1" customFormat="1" ht="12.95">
      <c r="K316" s="4"/>
      <c r="L316" s="4"/>
      <c r="M316" s="4"/>
      <c r="N316" s="4"/>
      <c r="O316" s="4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</row>
    <row r="317" spans="11:26" s="1" customFormat="1" ht="12.95">
      <c r="K317" s="4"/>
      <c r="L317" s="4"/>
      <c r="M317" s="4"/>
      <c r="N317" s="4"/>
      <c r="O317" s="4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</row>
    <row r="318" spans="11:26" s="1" customFormat="1" ht="12.95">
      <c r="K318" s="4"/>
      <c r="L318" s="4"/>
      <c r="M318" s="4"/>
      <c r="N318" s="4"/>
      <c r="O318" s="4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</row>
    <row r="319" spans="11:26" s="1" customFormat="1" ht="12.95">
      <c r="K319" s="4"/>
      <c r="L319" s="4"/>
      <c r="M319" s="4"/>
      <c r="N319" s="4"/>
      <c r="O319" s="4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</row>
    <row r="320" spans="11:26" s="1" customFormat="1" ht="12.95">
      <c r="K320" s="4"/>
      <c r="L320" s="4"/>
      <c r="M320" s="4"/>
      <c r="N320" s="4"/>
      <c r="O320" s="4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</row>
    <row r="321" spans="11:26" s="1" customFormat="1" ht="12.95">
      <c r="K321" s="4"/>
      <c r="L321" s="4"/>
      <c r="M321" s="4"/>
      <c r="N321" s="4"/>
      <c r="O321" s="4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</row>
    <row r="322" spans="11:26" s="1" customFormat="1" ht="12.95">
      <c r="K322" s="4"/>
      <c r="L322" s="4"/>
      <c r="M322" s="4"/>
      <c r="N322" s="4"/>
      <c r="O322" s="4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</row>
    <row r="323" spans="11:26" s="1" customFormat="1" ht="12.95">
      <c r="K323" s="4"/>
      <c r="L323" s="4"/>
      <c r="M323" s="4"/>
      <c r="N323" s="4"/>
      <c r="O323" s="4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</row>
    <row r="324" spans="11:26" s="1" customFormat="1" ht="12.95">
      <c r="K324" s="4"/>
      <c r="L324" s="4"/>
      <c r="M324" s="4"/>
      <c r="N324" s="4"/>
      <c r="O324" s="4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</row>
    <row r="325" spans="11:26" s="1" customFormat="1" ht="12.95">
      <c r="K325" s="4"/>
      <c r="L325" s="4"/>
      <c r="M325" s="4"/>
      <c r="N325" s="4"/>
      <c r="O325" s="4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</row>
    <row r="326" spans="11:26" s="1" customFormat="1" ht="12.95">
      <c r="K326" s="4"/>
      <c r="L326" s="4"/>
      <c r="M326" s="4"/>
      <c r="N326" s="4"/>
      <c r="O326" s="4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</row>
    <row r="327" spans="11:26" s="1" customFormat="1" ht="12.95">
      <c r="K327" s="4"/>
      <c r="L327" s="4"/>
      <c r="M327" s="4"/>
      <c r="N327" s="4"/>
      <c r="O327" s="4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</row>
    <row r="328" spans="11:26" s="1" customFormat="1" ht="12.95">
      <c r="K328" s="4"/>
      <c r="L328" s="4"/>
      <c r="M328" s="4"/>
      <c r="N328" s="4"/>
      <c r="O328" s="4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</row>
    <row r="329" spans="11:26" s="1" customFormat="1" ht="12.95">
      <c r="K329" s="4"/>
      <c r="L329" s="4"/>
      <c r="M329" s="4"/>
      <c r="N329" s="4"/>
      <c r="O329" s="4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</row>
    <row r="330" spans="11:26" s="1" customFormat="1" ht="12.95">
      <c r="K330" s="4"/>
      <c r="L330" s="4"/>
      <c r="M330" s="4"/>
      <c r="N330" s="4"/>
      <c r="O330" s="4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</row>
    <row r="331" spans="11:26" s="1" customFormat="1" ht="12.95">
      <c r="K331" s="4"/>
      <c r="L331" s="4"/>
      <c r="M331" s="4"/>
      <c r="N331" s="4"/>
      <c r="O331" s="4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</row>
    <row r="332" spans="11:26" s="1" customFormat="1" ht="12.95">
      <c r="K332" s="4"/>
      <c r="L332" s="4"/>
      <c r="M332" s="4"/>
      <c r="N332" s="4"/>
      <c r="O332" s="4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</row>
    <row r="333" spans="11:26" s="1" customFormat="1" ht="12.95">
      <c r="K333" s="4"/>
      <c r="L333" s="4"/>
      <c r="M333" s="4"/>
      <c r="N333" s="4"/>
      <c r="O333" s="4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</row>
    <row r="334" spans="11:26" s="1" customFormat="1" ht="12.95">
      <c r="K334" s="4"/>
      <c r="L334" s="4"/>
      <c r="M334" s="4"/>
      <c r="N334" s="4"/>
      <c r="O334" s="4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</row>
    <row r="335" spans="11:26" s="1" customFormat="1" ht="12.95">
      <c r="K335" s="4"/>
      <c r="L335" s="4"/>
      <c r="M335" s="4"/>
      <c r="N335" s="4"/>
      <c r="O335" s="4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</row>
    <row r="336" spans="11:26" s="1" customFormat="1" ht="12.95">
      <c r="K336" s="4"/>
      <c r="L336" s="4"/>
      <c r="M336" s="4"/>
      <c r="N336" s="4"/>
      <c r="O336" s="4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</row>
    <row r="337" spans="11:26" s="1" customFormat="1" ht="12.95">
      <c r="K337" s="4"/>
      <c r="L337" s="4"/>
      <c r="M337" s="4"/>
      <c r="N337" s="4"/>
      <c r="O337" s="4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</row>
    <row r="338" spans="11:26" s="1" customFormat="1" ht="12.95">
      <c r="K338" s="4"/>
      <c r="L338" s="4"/>
      <c r="M338" s="4"/>
      <c r="N338" s="4"/>
      <c r="O338" s="4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</row>
    <row r="339" spans="11:26" s="1" customFormat="1" ht="12.95">
      <c r="K339" s="4"/>
      <c r="L339" s="4"/>
      <c r="M339" s="4"/>
      <c r="N339" s="4"/>
      <c r="O339" s="4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</row>
    <row r="340" spans="11:26" s="1" customFormat="1" ht="12.95">
      <c r="K340" s="4"/>
      <c r="L340" s="4"/>
      <c r="M340" s="4"/>
      <c r="N340" s="4"/>
      <c r="O340" s="4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</row>
    <row r="341" spans="11:26" s="1" customFormat="1" ht="12.95">
      <c r="K341" s="4"/>
      <c r="L341" s="4"/>
      <c r="M341" s="4"/>
      <c r="N341" s="4"/>
      <c r="O341" s="4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</row>
    <row r="342" spans="11:26" s="1" customFormat="1" ht="12.95">
      <c r="K342" s="4"/>
      <c r="L342" s="4"/>
      <c r="M342" s="4"/>
      <c r="N342" s="4"/>
      <c r="O342" s="4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</row>
    <row r="343" spans="11:26" s="1" customFormat="1" ht="12.95">
      <c r="K343" s="4"/>
      <c r="L343" s="4"/>
      <c r="M343" s="4"/>
      <c r="N343" s="4"/>
      <c r="O343" s="4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</row>
    <row r="344" spans="11:26" s="1" customFormat="1" ht="12.95">
      <c r="K344" s="4"/>
      <c r="L344" s="4"/>
      <c r="M344" s="4"/>
      <c r="N344" s="4"/>
      <c r="O344" s="4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</row>
    <row r="345" spans="11:26" s="1" customFormat="1" ht="15.95" customHeight="1">
      <c r="K345" s="4"/>
      <c r="L345" s="4"/>
      <c r="M345" s="4"/>
      <c r="N345" s="4"/>
      <c r="O345" s="4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</row>
    <row r="346" spans="11:26" s="1" customFormat="1" ht="15.95" customHeight="1">
      <c r="K346" s="4"/>
      <c r="L346" s="4"/>
      <c r="M346" s="4"/>
      <c r="N346" s="4"/>
      <c r="O346" s="4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</row>
    <row r="347" spans="11:26" s="1" customFormat="1" ht="15.95" customHeight="1">
      <c r="K347" s="4"/>
      <c r="L347" s="4"/>
      <c r="M347" s="4"/>
      <c r="N347" s="4"/>
      <c r="O347" s="4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</row>
    <row r="348" spans="11:26" s="1" customFormat="1" ht="15.95" customHeight="1">
      <c r="K348" s="4"/>
      <c r="L348" s="4"/>
      <c r="M348" s="4"/>
      <c r="N348" s="4"/>
      <c r="O348" s="4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</row>
    <row r="349" spans="11:26" s="1" customFormat="1" ht="15.95" customHeight="1">
      <c r="K349" s="4"/>
      <c r="L349" s="4"/>
      <c r="M349" s="4"/>
      <c r="N349" s="4"/>
      <c r="O349" s="4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</row>
    <row r="350" spans="11:26" s="1" customFormat="1" ht="15.95" customHeight="1">
      <c r="K350" s="4"/>
      <c r="L350" s="4"/>
      <c r="M350" s="4"/>
      <c r="N350" s="4"/>
      <c r="O350" s="4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</row>
    <row r="351" spans="11:26" s="1" customFormat="1" ht="15.95" customHeight="1">
      <c r="K351" s="4"/>
      <c r="L351" s="4"/>
      <c r="M351" s="4"/>
      <c r="N351" s="4"/>
      <c r="O351" s="4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</row>
    <row r="352" spans="11:26" s="1" customFormat="1" ht="15.95" customHeight="1">
      <c r="K352" s="4"/>
      <c r="L352" s="4"/>
      <c r="M352" s="4"/>
      <c r="N352" s="4"/>
      <c r="O352" s="4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</row>
    <row r="353" spans="11:26" s="1" customFormat="1" ht="15.95" customHeight="1">
      <c r="K353" s="4"/>
      <c r="L353" s="4"/>
      <c r="M353" s="4"/>
      <c r="N353" s="4"/>
      <c r="O353" s="4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</row>
    <row r="354" spans="11:26" s="1" customFormat="1" ht="15.95" customHeight="1">
      <c r="K354" s="4"/>
      <c r="L354" s="4"/>
      <c r="M354" s="4"/>
      <c r="N354" s="4"/>
      <c r="O354" s="4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</row>
    <row r="355" spans="11:26" s="1" customFormat="1" ht="15.95" customHeight="1">
      <c r="K355" s="4"/>
      <c r="L355" s="4"/>
      <c r="M355" s="4"/>
      <c r="N355" s="4"/>
      <c r="O355" s="4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</row>
    <row r="356" spans="11:26" s="1" customFormat="1" ht="15.95" customHeight="1">
      <c r="K356" s="4"/>
      <c r="L356" s="4"/>
      <c r="M356" s="4"/>
      <c r="N356" s="4"/>
      <c r="O356" s="4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</row>
    <row r="357" spans="11:26" s="1" customFormat="1" ht="15.95" customHeight="1">
      <c r="K357" s="4"/>
      <c r="L357" s="4"/>
      <c r="M357" s="4"/>
      <c r="N357" s="4"/>
      <c r="O357" s="4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</row>
    <row r="358" spans="11:26" s="1" customFormat="1" ht="15.95" customHeight="1">
      <c r="K358" s="4"/>
      <c r="L358" s="4"/>
      <c r="M358" s="4"/>
      <c r="N358" s="4"/>
      <c r="O358" s="4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</row>
    <row r="359" spans="11:26" s="1" customFormat="1" ht="15.95" customHeight="1">
      <c r="K359" s="4"/>
      <c r="L359" s="4"/>
      <c r="M359" s="4"/>
      <c r="N359" s="4"/>
      <c r="O359" s="4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</row>
    <row r="360" spans="11:26" s="1" customFormat="1" ht="15.95" customHeight="1">
      <c r="K360" s="4"/>
      <c r="L360" s="4"/>
      <c r="M360" s="4"/>
      <c r="N360" s="4"/>
      <c r="O360" s="4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</row>
    <row r="361" spans="11:26" s="1" customFormat="1" ht="15.95" customHeight="1">
      <c r="K361" s="4"/>
      <c r="L361" s="4"/>
      <c r="M361" s="4"/>
      <c r="N361" s="4"/>
      <c r="O361" s="4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</row>
    <row r="362" spans="11:26" s="1" customFormat="1" ht="15.95" customHeight="1">
      <c r="K362" s="4"/>
      <c r="L362" s="4"/>
      <c r="M362" s="4"/>
      <c r="N362" s="4"/>
      <c r="O362" s="4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</row>
    <row r="363" spans="11:26" s="1" customFormat="1" ht="15.95" customHeight="1">
      <c r="K363" s="4"/>
      <c r="L363" s="4"/>
      <c r="M363" s="4"/>
      <c r="N363" s="4"/>
      <c r="O363" s="4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</row>
    <row r="364" spans="11:26" s="1" customFormat="1" ht="15.95" customHeight="1">
      <c r="K364" s="4"/>
      <c r="L364" s="4"/>
      <c r="M364" s="4"/>
      <c r="N364" s="4"/>
      <c r="O364" s="4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</row>
    <row r="365" spans="11:26" s="1" customFormat="1" ht="15.95" customHeight="1">
      <c r="K365" s="4"/>
      <c r="L365" s="4"/>
      <c r="M365" s="4"/>
      <c r="N365" s="4"/>
      <c r="O365" s="4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</row>
    <row r="366" spans="11:26" s="1" customFormat="1" ht="15.95" customHeight="1">
      <c r="K366" s="4"/>
      <c r="L366" s="4"/>
      <c r="M366" s="4"/>
      <c r="N366" s="4"/>
      <c r="O366" s="4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</row>
    <row r="367" spans="11:26" s="1" customFormat="1" ht="15.95" customHeight="1">
      <c r="K367" s="4"/>
      <c r="L367" s="4"/>
      <c r="M367" s="4"/>
      <c r="N367" s="4"/>
      <c r="O367" s="4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</row>
    <row r="368" spans="11:26" s="1" customFormat="1" ht="15.95" customHeight="1">
      <c r="K368" s="4"/>
      <c r="L368" s="4"/>
      <c r="M368" s="4"/>
      <c r="N368" s="4"/>
      <c r="O368" s="4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</row>
    <row r="369" spans="11:26" s="1" customFormat="1" ht="15.95" customHeight="1">
      <c r="K369" s="4"/>
      <c r="L369" s="4"/>
      <c r="M369" s="4"/>
      <c r="N369" s="4"/>
      <c r="O369" s="4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</row>
    <row r="370" spans="11:26" s="1" customFormat="1" ht="15.95" customHeight="1">
      <c r="K370" s="4"/>
      <c r="L370" s="4"/>
      <c r="M370" s="4"/>
      <c r="N370" s="4"/>
      <c r="O370" s="4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</row>
    <row r="371" spans="11:26" s="1" customFormat="1" ht="15.95" customHeight="1">
      <c r="K371" s="4"/>
      <c r="L371" s="4"/>
      <c r="M371" s="4"/>
      <c r="N371" s="4"/>
      <c r="O371" s="4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</row>
    <row r="372" spans="11:26" s="1" customFormat="1" ht="15.95" customHeight="1">
      <c r="K372" s="4"/>
      <c r="L372" s="4"/>
      <c r="M372" s="4"/>
      <c r="N372" s="4"/>
      <c r="O372" s="4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</row>
    <row r="373" spans="11:26" s="1" customFormat="1" ht="15.95" customHeight="1">
      <c r="K373" s="4"/>
      <c r="L373" s="4"/>
      <c r="M373" s="4"/>
      <c r="N373" s="4"/>
      <c r="O373" s="4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</row>
    <row r="374" spans="11:26" s="1" customFormat="1" ht="15.95" customHeight="1">
      <c r="K374" s="4"/>
      <c r="L374" s="4"/>
      <c r="M374" s="4"/>
      <c r="N374" s="4"/>
      <c r="O374" s="4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</row>
    <row r="375" spans="11:26" s="1" customFormat="1" ht="15.95" customHeight="1">
      <c r="K375" s="4"/>
      <c r="L375" s="4"/>
      <c r="M375" s="4"/>
      <c r="N375" s="4"/>
      <c r="O375" s="4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</row>
    <row r="376" spans="11:26" s="1" customFormat="1" ht="15.95" customHeight="1">
      <c r="K376" s="4"/>
      <c r="L376" s="4"/>
      <c r="M376" s="4"/>
      <c r="N376" s="4"/>
      <c r="O376" s="4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</row>
    <row r="377" spans="11:26" s="1" customFormat="1" ht="15.95" customHeight="1">
      <c r="K377" s="4"/>
      <c r="L377" s="4"/>
      <c r="M377" s="4"/>
      <c r="N377" s="4"/>
      <c r="O377" s="4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</row>
    <row r="378" spans="11:26" s="1" customFormat="1" ht="15.95" customHeight="1">
      <c r="K378" s="4"/>
      <c r="L378" s="4"/>
      <c r="M378" s="4"/>
      <c r="N378" s="4"/>
      <c r="O378" s="4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</row>
    <row r="379" spans="11:26" s="1" customFormat="1" ht="15.95" customHeight="1">
      <c r="K379" s="4"/>
      <c r="L379" s="4"/>
      <c r="M379" s="4"/>
      <c r="N379" s="4"/>
      <c r="O379" s="4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</row>
    <row r="380" spans="11:26" s="1" customFormat="1" ht="15.95" customHeight="1">
      <c r="K380" s="4"/>
      <c r="L380" s="4"/>
      <c r="M380" s="4"/>
      <c r="N380" s="4"/>
      <c r="O380" s="4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</row>
    <row r="381" spans="11:26" s="1" customFormat="1" ht="15.95" customHeight="1">
      <c r="K381" s="4"/>
      <c r="L381" s="4"/>
      <c r="M381" s="4"/>
      <c r="N381" s="4"/>
      <c r="O381" s="4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</row>
    <row r="382" spans="11:26" s="1" customFormat="1" ht="15.95" customHeight="1">
      <c r="K382" s="4"/>
      <c r="L382" s="4"/>
      <c r="M382" s="4"/>
      <c r="N382" s="4"/>
      <c r="O382" s="4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</row>
    <row r="383" spans="11:26" s="1" customFormat="1" ht="15.95" customHeight="1">
      <c r="K383" s="4"/>
      <c r="L383" s="4"/>
      <c r="M383" s="4"/>
      <c r="N383" s="4"/>
      <c r="O383" s="4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</row>
    <row r="384" spans="11:26" s="1" customFormat="1" ht="15.95" customHeight="1">
      <c r="K384" s="4"/>
      <c r="L384" s="4"/>
      <c r="M384" s="4"/>
      <c r="N384" s="4"/>
      <c r="O384" s="4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</row>
    <row r="385" spans="11:26" s="1" customFormat="1" ht="15.95" customHeight="1">
      <c r="K385" s="4"/>
      <c r="L385" s="4"/>
      <c r="M385" s="4"/>
      <c r="N385" s="4"/>
      <c r="O385" s="4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</row>
    <row r="386" spans="11:26" s="1" customFormat="1" ht="15.95" customHeight="1">
      <c r="K386" s="4"/>
      <c r="L386" s="4"/>
      <c r="M386" s="4"/>
      <c r="N386" s="4"/>
      <c r="O386" s="4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</row>
    <row r="387" spans="11:26" s="1" customFormat="1" ht="15.95" customHeight="1">
      <c r="K387" s="4"/>
      <c r="L387" s="4"/>
      <c r="M387" s="4"/>
      <c r="N387" s="4"/>
      <c r="O387" s="4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</row>
    <row r="388" spans="11:26" s="1" customFormat="1" ht="15.95" customHeight="1">
      <c r="K388" s="4"/>
      <c r="L388" s="4"/>
      <c r="M388" s="4"/>
      <c r="N388" s="4"/>
      <c r="O388" s="4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</row>
    <row r="389" spans="11:26" s="1" customFormat="1" ht="15.95" customHeight="1">
      <c r="K389" s="4"/>
      <c r="L389" s="4"/>
      <c r="M389" s="4"/>
      <c r="N389" s="4"/>
      <c r="O389" s="4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</row>
    <row r="390" spans="11:26" s="1" customFormat="1" ht="15.95" customHeight="1">
      <c r="K390" s="4"/>
      <c r="L390" s="4"/>
      <c r="M390" s="4"/>
      <c r="N390" s="4"/>
      <c r="O390" s="4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</row>
    <row r="391" spans="11:26" s="1" customFormat="1" ht="15.95" customHeight="1">
      <c r="K391" s="4"/>
      <c r="L391" s="4"/>
      <c r="M391" s="4"/>
      <c r="N391" s="4"/>
      <c r="O391" s="4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</row>
    <row r="392" spans="11:26" s="1" customFormat="1" ht="15.95" customHeight="1">
      <c r="K392" s="4"/>
      <c r="L392" s="4"/>
      <c r="M392" s="4"/>
      <c r="N392" s="4"/>
      <c r="O392" s="4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</row>
    <row r="393" spans="11:26" s="1" customFormat="1" ht="15.95" customHeight="1">
      <c r="K393" s="4"/>
      <c r="L393" s="4"/>
      <c r="M393" s="4"/>
      <c r="N393" s="4"/>
      <c r="O393" s="4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</row>
    <row r="394" spans="11:26" s="1" customFormat="1" ht="15.95" customHeight="1">
      <c r="K394" s="4"/>
      <c r="L394" s="4"/>
      <c r="M394" s="4"/>
      <c r="N394" s="4"/>
      <c r="O394" s="4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</row>
    <row r="395" spans="11:26" s="1" customFormat="1" ht="15.95" customHeight="1">
      <c r="K395" s="4"/>
      <c r="L395" s="4"/>
      <c r="M395" s="4"/>
      <c r="N395" s="4"/>
      <c r="O395" s="4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</row>
    <row r="396" spans="11:26" s="1" customFormat="1" ht="15.95" customHeight="1">
      <c r="K396" s="4"/>
      <c r="L396" s="4"/>
      <c r="M396" s="4"/>
      <c r="N396" s="4"/>
      <c r="O396" s="4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</row>
    <row r="397" spans="11:26" s="1" customFormat="1" ht="15.95" customHeight="1">
      <c r="K397" s="4"/>
      <c r="L397" s="4"/>
      <c r="M397" s="4"/>
      <c r="N397" s="4"/>
      <c r="O397" s="4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</row>
    <row r="398" spans="11:26" s="1" customFormat="1" ht="15.95" customHeight="1">
      <c r="K398" s="4"/>
      <c r="L398" s="4"/>
      <c r="M398" s="4"/>
      <c r="N398" s="4"/>
      <c r="O398" s="4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</row>
    <row r="399" spans="11:26" s="1" customFormat="1" ht="15.95" customHeight="1">
      <c r="K399" s="4"/>
      <c r="L399" s="4"/>
      <c r="M399" s="4"/>
      <c r="N399" s="4"/>
      <c r="O399" s="4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</row>
    <row r="400" spans="11:26" s="1" customFormat="1" ht="15.95" customHeight="1">
      <c r="K400" s="4"/>
      <c r="L400" s="4"/>
      <c r="M400" s="4"/>
      <c r="N400" s="4"/>
      <c r="O400" s="4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</row>
    <row r="401" spans="11:26" s="1" customFormat="1" ht="15.95" customHeight="1">
      <c r="K401" s="4"/>
      <c r="L401" s="4"/>
      <c r="M401" s="4"/>
      <c r="N401" s="4"/>
      <c r="O401" s="4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</row>
    <row r="402" spans="11:26" s="1" customFormat="1" ht="15.95" customHeight="1">
      <c r="K402" s="4"/>
      <c r="L402" s="4"/>
      <c r="M402" s="4"/>
      <c r="N402" s="4"/>
      <c r="O402" s="4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</row>
    <row r="403" spans="11:26" s="1" customFormat="1" ht="15.95" customHeight="1">
      <c r="K403" s="4"/>
      <c r="L403" s="4"/>
      <c r="M403" s="4"/>
      <c r="N403" s="4"/>
      <c r="O403" s="4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</row>
    <row r="404" spans="11:26" s="1" customFormat="1" ht="15.95" customHeight="1">
      <c r="K404" s="4"/>
      <c r="L404" s="4"/>
      <c r="M404" s="4"/>
      <c r="N404" s="4"/>
      <c r="O404" s="4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</row>
    <row r="405" spans="11:26" s="1" customFormat="1" ht="15.95" customHeight="1">
      <c r="K405" s="4"/>
      <c r="L405" s="4"/>
      <c r="M405" s="4"/>
      <c r="N405" s="4"/>
      <c r="O405" s="4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</row>
    <row r="406" spans="11:26" s="1" customFormat="1" ht="15.95" customHeight="1">
      <c r="K406" s="4"/>
      <c r="L406" s="4"/>
      <c r="M406" s="4"/>
      <c r="N406" s="4"/>
      <c r="O406" s="4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</row>
    <row r="407" spans="11:26" s="1" customFormat="1" ht="15.95" customHeight="1">
      <c r="K407" s="4"/>
      <c r="L407" s="4"/>
      <c r="M407" s="4"/>
      <c r="N407" s="4"/>
      <c r="O407" s="4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</row>
    <row r="408" spans="11:26" s="1" customFormat="1" ht="15.95" customHeight="1">
      <c r="K408" s="4"/>
      <c r="L408" s="4"/>
      <c r="M408" s="4"/>
      <c r="N408" s="4"/>
      <c r="O408" s="4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</row>
    <row r="409" spans="11:26" s="1" customFormat="1" ht="15.95" customHeight="1">
      <c r="K409" s="4"/>
      <c r="L409" s="4"/>
      <c r="M409" s="4"/>
      <c r="N409" s="4"/>
      <c r="O409" s="4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</row>
    <row r="410" spans="11:26" s="1" customFormat="1" ht="15.95" customHeight="1">
      <c r="K410" s="4"/>
      <c r="L410" s="4"/>
      <c r="M410" s="4"/>
      <c r="N410" s="4"/>
      <c r="O410" s="4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</row>
    <row r="411" spans="11:26" s="1" customFormat="1" ht="15.95" customHeight="1">
      <c r="K411" s="4"/>
      <c r="L411" s="4"/>
      <c r="M411" s="4"/>
      <c r="N411" s="4"/>
      <c r="O411" s="4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</row>
    <row r="412" spans="11:26" s="1" customFormat="1" ht="15.95" customHeight="1">
      <c r="K412" s="4"/>
      <c r="L412" s="4"/>
      <c r="M412" s="4"/>
      <c r="N412" s="4"/>
      <c r="O412" s="4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</row>
    <row r="413" spans="11:26" s="1" customFormat="1" ht="15.95" customHeight="1">
      <c r="K413" s="4"/>
      <c r="L413" s="4"/>
      <c r="M413" s="4"/>
      <c r="N413" s="4"/>
      <c r="O413" s="4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</row>
    <row r="414" spans="11:26" s="1" customFormat="1" ht="15.95" customHeight="1">
      <c r="K414" s="4"/>
      <c r="L414" s="4"/>
      <c r="M414" s="4"/>
      <c r="N414" s="4"/>
      <c r="O414" s="4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</row>
    <row r="415" spans="11:26" s="1" customFormat="1" ht="15.95" customHeight="1">
      <c r="K415" s="4"/>
      <c r="L415" s="4"/>
      <c r="M415" s="4"/>
      <c r="N415" s="4"/>
      <c r="O415" s="4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</row>
    <row r="416" spans="11:26" s="1" customFormat="1" ht="15.95" customHeight="1">
      <c r="K416" s="4"/>
      <c r="L416" s="4"/>
      <c r="M416" s="4"/>
      <c r="N416" s="4"/>
      <c r="O416" s="4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</row>
    <row r="417" spans="11:26" s="1" customFormat="1" ht="15.95" customHeight="1">
      <c r="K417" s="4"/>
      <c r="L417" s="4"/>
      <c r="M417" s="4"/>
      <c r="N417" s="4"/>
      <c r="O417" s="4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</row>
    <row r="418" spans="11:26" s="1" customFormat="1" ht="15.95" customHeight="1">
      <c r="K418" s="4"/>
      <c r="L418" s="4"/>
      <c r="M418" s="4"/>
      <c r="N418" s="4"/>
      <c r="O418" s="4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</row>
    <row r="419" spans="11:26" s="1" customFormat="1" ht="15.95" customHeight="1">
      <c r="K419" s="4"/>
      <c r="L419" s="4"/>
      <c r="M419" s="4"/>
      <c r="N419" s="4"/>
      <c r="O419" s="4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</row>
    <row r="420" spans="11:26" s="1" customFormat="1" ht="15.95" customHeight="1">
      <c r="K420" s="4"/>
      <c r="L420" s="4"/>
      <c r="M420" s="4"/>
      <c r="N420" s="4"/>
      <c r="O420" s="4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</row>
    <row r="421" spans="11:26" s="1" customFormat="1" ht="15.95" customHeight="1">
      <c r="K421" s="4"/>
      <c r="L421" s="4"/>
      <c r="M421" s="4"/>
      <c r="N421" s="4"/>
      <c r="O421" s="4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</row>
    <row r="422" spans="11:26" s="1" customFormat="1" ht="15.95" customHeight="1">
      <c r="K422" s="4"/>
      <c r="L422" s="4"/>
      <c r="M422" s="4"/>
      <c r="N422" s="4"/>
      <c r="O422" s="4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</row>
    <row r="423" spans="11:26" s="1" customFormat="1" ht="15.95" customHeight="1">
      <c r="K423" s="4"/>
      <c r="L423" s="4"/>
      <c r="M423" s="4"/>
      <c r="N423" s="4"/>
      <c r="O423" s="4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</row>
    <row r="424" spans="11:26" s="1" customFormat="1" ht="15.95" customHeight="1">
      <c r="K424" s="4"/>
      <c r="L424" s="4"/>
      <c r="M424" s="4"/>
      <c r="N424" s="4"/>
      <c r="O424" s="4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</row>
    <row r="425" spans="11:26" s="1" customFormat="1" ht="15.95" customHeight="1">
      <c r="K425" s="4"/>
      <c r="L425" s="4"/>
      <c r="M425" s="4"/>
      <c r="N425" s="4"/>
      <c r="O425" s="4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</row>
    <row r="426" spans="11:26" s="1" customFormat="1" ht="15.95" customHeight="1">
      <c r="K426" s="4"/>
      <c r="L426" s="4"/>
      <c r="M426" s="4"/>
      <c r="N426" s="4"/>
      <c r="O426" s="4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</row>
    <row r="427" spans="11:26" s="1" customFormat="1" ht="15.95" customHeight="1">
      <c r="K427" s="4"/>
      <c r="L427" s="4"/>
      <c r="M427" s="4"/>
      <c r="N427" s="4"/>
      <c r="O427" s="4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</row>
    <row r="428" spans="11:26" s="1" customFormat="1" ht="15.95" customHeight="1">
      <c r="K428" s="4"/>
      <c r="L428" s="4"/>
      <c r="M428" s="4"/>
      <c r="N428" s="4"/>
      <c r="O428" s="4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</row>
    <row r="429" spans="11:26" s="1" customFormat="1" ht="15.95" customHeight="1">
      <c r="K429" s="4"/>
      <c r="L429" s="4"/>
      <c r="M429" s="4"/>
      <c r="N429" s="4"/>
      <c r="O429" s="4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</row>
    <row r="430" spans="11:26" s="1" customFormat="1" ht="15.95" customHeight="1">
      <c r="K430" s="4"/>
      <c r="L430" s="4"/>
      <c r="M430" s="4"/>
      <c r="N430" s="4"/>
      <c r="O430" s="4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</row>
    <row r="431" spans="11:26" s="1" customFormat="1" ht="15.95" customHeight="1">
      <c r="K431" s="4"/>
      <c r="L431" s="4"/>
      <c r="M431" s="4"/>
      <c r="N431" s="4"/>
      <c r="O431" s="4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</row>
    <row r="432" spans="11:26" s="1" customFormat="1" ht="15.95" customHeight="1">
      <c r="K432" s="4"/>
      <c r="L432" s="4"/>
      <c r="M432" s="4"/>
      <c r="N432" s="4"/>
      <c r="O432" s="4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</row>
    <row r="433" spans="11:26" s="1" customFormat="1" ht="15.95" customHeight="1">
      <c r="K433" s="4"/>
      <c r="L433" s="4"/>
      <c r="M433" s="4"/>
      <c r="N433" s="4"/>
      <c r="O433" s="4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</row>
    <row r="434" spans="11:26" s="1" customFormat="1" ht="15.95" customHeight="1">
      <c r="K434" s="4"/>
      <c r="L434" s="4"/>
      <c r="M434" s="4"/>
      <c r="N434" s="4"/>
      <c r="O434" s="4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</row>
    <row r="435" spans="11:26" s="1" customFormat="1" ht="15.95" customHeight="1">
      <c r="K435" s="4"/>
      <c r="L435" s="4"/>
      <c r="M435" s="4"/>
      <c r="N435" s="4"/>
      <c r="O435" s="4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</row>
    <row r="436" spans="11:26" s="1" customFormat="1" ht="15.95" customHeight="1">
      <c r="K436" s="4"/>
      <c r="L436" s="4"/>
      <c r="M436" s="4"/>
      <c r="N436" s="4"/>
      <c r="O436" s="4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</row>
    <row r="437" spans="11:26" s="1" customFormat="1" ht="15.95" customHeight="1">
      <c r="K437" s="4"/>
      <c r="L437" s="4"/>
      <c r="M437" s="4"/>
      <c r="N437" s="4"/>
      <c r="O437" s="4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</row>
    <row r="438" spans="11:26" s="1" customFormat="1" ht="15.95" customHeight="1">
      <c r="K438" s="4"/>
      <c r="L438" s="4"/>
      <c r="M438" s="4"/>
      <c r="N438" s="4"/>
      <c r="O438" s="4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</row>
    <row r="439" spans="11:26" s="1" customFormat="1" ht="15.95" customHeight="1">
      <c r="K439" s="4"/>
      <c r="L439" s="4"/>
      <c r="M439" s="4"/>
      <c r="N439" s="4"/>
      <c r="O439" s="4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</row>
    <row r="440" spans="11:26" s="1" customFormat="1" ht="15.95" customHeight="1">
      <c r="K440" s="4"/>
      <c r="L440" s="4"/>
      <c r="M440" s="4"/>
      <c r="N440" s="4"/>
      <c r="O440" s="4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</row>
    <row r="441" spans="11:26" s="1" customFormat="1" ht="15.95" customHeight="1">
      <c r="K441" s="4"/>
      <c r="L441" s="4"/>
      <c r="M441" s="4"/>
      <c r="N441" s="4"/>
      <c r="O441" s="4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</row>
    <row r="442" spans="11:26" s="1" customFormat="1" ht="15.95" customHeight="1">
      <c r="K442" s="4"/>
      <c r="L442" s="4"/>
      <c r="M442" s="4"/>
      <c r="N442" s="4"/>
      <c r="O442" s="4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</row>
    <row r="443" spans="11:26" s="1" customFormat="1" ht="15.95" customHeight="1">
      <c r="K443" s="4"/>
      <c r="L443" s="4"/>
      <c r="M443" s="4"/>
      <c r="N443" s="4"/>
      <c r="O443" s="4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</row>
    <row r="444" spans="11:26" s="1" customFormat="1" ht="15.95" customHeight="1">
      <c r="K444" s="4"/>
      <c r="L444" s="4"/>
      <c r="M444" s="4"/>
      <c r="N444" s="4"/>
      <c r="O444" s="4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</row>
    <row r="445" spans="11:26" s="1" customFormat="1" ht="15.95" customHeight="1">
      <c r="K445" s="4"/>
      <c r="L445" s="4"/>
      <c r="M445" s="4"/>
      <c r="N445" s="4"/>
      <c r="O445" s="4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</row>
    <row r="446" spans="11:26" s="1" customFormat="1" ht="15.95" customHeight="1">
      <c r="K446" s="4"/>
      <c r="L446" s="4"/>
      <c r="M446" s="4"/>
      <c r="N446" s="4"/>
      <c r="O446" s="4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</row>
    <row r="447" spans="11:26" s="1" customFormat="1" ht="15.95" customHeight="1">
      <c r="K447" s="4"/>
      <c r="L447" s="4"/>
      <c r="M447" s="4"/>
      <c r="N447" s="4"/>
      <c r="O447" s="4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</row>
    <row r="448" spans="11:26" s="1" customFormat="1" ht="15.95" customHeight="1">
      <c r="K448" s="4"/>
      <c r="L448" s="4"/>
      <c r="M448" s="4"/>
      <c r="N448" s="4"/>
      <c r="O448" s="4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</row>
    <row r="449" spans="11:26" s="1" customFormat="1" ht="15.95" customHeight="1">
      <c r="K449" s="4"/>
      <c r="L449" s="4"/>
      <c r="M449" s="4"/>
      <c r="N449" s="4"/>
      <c r="O449" s="4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</row>
    <row r="450" spans="11:26" s="1" customFormat="1" ht="15.95" customHeight="1">
      <c r="K450" s="4"/>
      <c r="L450" s="4"/>
      <c r="M450" s="4"/>
      <c r="N450" s="4"/>
      <c r="O450" s="4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</row>
    <row r="451" spans="11:26" s="1" customFormat="1" ht="15.95" customHeight="1">
      <c r="K451" s="4"/>
      <c r="L451" s="4"/>
      <c r="M451" s="4"/>
      <c r="N451" s="4"/>
      <c r="O451" s="4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</row>
    <row r="452" spans="11:26" s="1" customFormat="1" ht="15.95" customHeight="1">
      <c r="K452" s="4"/>
      <c r="L452" s="4"/>
      <c r="M452" s="4"/>
      <c r="N452" s="4"/>
      <c r="O452" s="4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</row>
    <row r="453" spans="11:26" s="1" customFormat="1" ht="15.95" customHeight="1">
      <c r="K453" s="4"/>
      <c r="L453" s="4"/>
      <c r="M453" s="4"/>
      <c r="N453" s="4"/>
      <c r="O453" s="4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</row>
    <row r="454" spans="11:26" s="1" customFormat="1" ht="15.95" customHeight="1">
      <c r="K454" s="4"/>
      <c r="L454" s="4"/>
      <c r="M454" s="4"/>
      <c r="N454" s="4"/>
      <c r="O454" s="4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</row>
    <row r="455" spans="11:26" s="1" customFormat="1" ht="15.95" customHeight="1">
      <c r="K455" s="4"/>
      <c r="L455" s="4"/>
      <c r="M455" s="4"/>
      <c r="N455" s="4"/>
      <c r="O455" s="4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</row>
    <row r="456" spans="11:26" s="1" customFormat="1" ht="15.95" customHeight="1">
      <c r="K456" s="4"/>
      <c r="L456" s="4"/>
      <c r="M456" s="4"/>
      <c r="N456" s="4"/>
      <c r="O456" s="4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</row>
    <row r="457" spans="11:26" s="1" customFormat="1" ht="15.95" customHeight="1">
      <c r="K457" s="4"/>
      <c r="L457" s="4"/>
      <c r="M457" s="4"/>
      <c r="N457" s="4"/>
      <c r="O457" s="4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</row>
    <row r="458" spans="11:26" s="1" customFormat="1" ht="15.95" customHeight="1">
      <c r="K458" s="4"/>
      <c r="L458" s="4"/>
      <c r="M458" s="4"/>
      <c r="N458" s="4"/>
      <c r="O458" s="4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</row>
    <row r="459" spans="11:26" s="1" customFormat="1" ht="15.95" customHeight="1">
      <c r="K459" s="4"/>
      <c r="L459" s="4"/>
      <c r="M459" s="4"/>
      <c r="N459" s="4"/>
      <c r="O459" s="4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</row>
    <row r="460" spans="11:26" s="1" customFormat="1" ht="15.95" customHeight="1">
      <c r="K460" s="4"/>
      <c r="L460" s="4"/>
      <c r="M460" s="4"/>
      <c r="N460" s="4"/>
      <c r="O460" s="4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</row>
    <row r="461" spans="11:26" s="1" customFormat="1" ht="15.95" customHeight="1">
      <c r="K461" s="4"/>
      <c r="L461" s="4"/>
      <c r="M461" s="4"/>
      <c r="N461" s="4"/>
      <c r="O461" s="4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</row>
    <row r="462" spans="11:26" s="1" customFormat="1" ht="15.95" customHeight="1">
      <c r="K462" s="4"/>
      <c r="L462" s="4"/>
      <c r="M462" s="4"/>
      <c r="N462" s="4"/>
      <c r="O462" s="4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</row>
    <row r="463" spans="11:26" s="1" customFormat="1" ht="15.95" customHeight="1">
      <c r="K463" s="4"/>
      <c r="L463" s="4"/>
      <c r="M463" s="4"/>
      <c r="N463" s="4"/>
      <c r="O463" s="4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</row>
    <row r="464" spans="11:26" s="1" customFormat="1" ht="15.95" customHeight="1">
      <c r="K464" s="4"/>
      <c r="L464" s="4"/>
      <c r="M464" s="4"/>
      <c r="N464" s="4"/>
      <c r="O464" s="4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</row>
    <row r="465" spans="11:26" s="1" customFormat="1" ht="15.95" customHeight="1">
      <c r="K465" s="4"/>
      <c r="L465" s="4"/>
      <c r="M465" s="4"/>
      <c r="N465" s="4"/>
      <c r="O465" s="4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</row>
    <row r="466" spans="11:26" s="1" customFormat="1" ht="15.95" customHeight="1">
      <c r="K466" s="4"/>
      <c r="L466" s="4"/>
      <c r="M466" s="4"/>
      <c r="N466" s="4"/>
      <c r="O466" s="4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</row>
    <row r="467" spans="11:26" s="1" customFormat="1" ht="15.95" customHeight="1">
      <c r="K467" s="4"/>
      <c r="L467" s="4"/>
      <c r="M467" s="4"/>
      <c r="N467" s="4"/>
      <c r="O467" s="4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</row>
    <row r="468" spans="11:26" s="1" customFormat="1" ht="15.95" customHeight="1">
      <c r="K468" s="4"/>
      <c r="L468" s="4"/>
      <c r="M468" s="4"/>
      <c r="N468" s="4"/>
      <c r="O468" s="4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</row>
    <row r="469" spans="11:26" s="1" customFormat="1" ht="15.95" customHeight="1">
      <c r="K469" s="4"/>
      <c r="L469" s="4"/>
      <c r="M469" s="4"/>
      <c r="N469" s="4"/>
      <c r="O469" s="4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</row>
    <row r="470" spans="11:26" s="1" customFormat="1" ht="15.95" customHeight="1">
      <c r="K470" s="4"/>
      <c r="L470" s="4"/>
      <c r="M470" s="4"/>
      <c r="N470" s="4"/>
      <c r="O470" s="4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</row>
    <row r="471" spans="11:26" s="1" customFormat="1" ht="15.95" customHeight="1">
      <c r="K471" s="4"/>
      <c r="L471" s="4"/>
      <c r="M471" s="4"/>
      <c r="N471" s="4"/>
      <c r="O471" s="4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</row>
    <row r="472" spans="11:26" s="1" customFormat="1" ht="15.95" customHeight="1">
      <c r="K472" s="4"/>
      <c r="L472" s="4"/>
      <c r="M472" s="4"/>
      <c r="N472" s="4"/>
      <c r="O472" s="4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</row>
    <row r="473" spans="11:26" s="1" customFormat="1" ht="15.95" customHeight="1">
      <c r="K473" s="4"/>
      <c r="L473" s="4"/>
      <c r="M473" s="4"/>
      <c r="N473" s="4"/>
      <c r="O473" s="4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</row>
    <row r="474" spans="11:26" s="1" customFormat="1" ht="15.95" customHeight="1">
      <c r="K474" s="4"/>
      <c r="L474" s="4"/>
      <c r="M474" s="4"/>
      <c r="N474" s="4"/>
      <c r="O474" s="4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</row>
    <row r="475" spans="11:26" s="1" customFormat="1" ht="15.95" customHeight="1">
      <c r="K475" s="4"/>
      <c r="L475" s="4"/>
      <c r="M475" s="4"/>
      <c r="N475" s="4"/>
      <c r="O475" s="4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</row>
    <row r="476" spans="11:26" s="1" customFormat="1" ht="15.95" customHeight="1">
      <c r="K476" s="4"/>
      <c r="L476" s="4"/>
      <c r="M476" s="4"/>
      <c r="N476" s="4"/>
      <c r="O476" s="4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</row>
    <row r="477" spans="11:26" s="1" customFormat="1" ht="15.95" customHeight="1">
      <c r="K477" s="4"/>
      <c r="L477" s="4"/>
      <c r="M477" s="4"/>
      <c r="N477" s="4"/>
      <c r="O477" s="4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</row>
    <row r="478" spans="11:26" s="1" customFormat="1" ht="15.95" customHeight="1">
      <c r="K478" s="4"/>
      <c r="L478" s="4"/>
      <c r="M478" s="4"/>
      <c r="N478" s="4"/>
      <c r="O478" s="4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</row>
    <row r="479" spans="11:26" s="1" customFormat="1" ht="15.95" customHeight="1">
      <c r="K479" s="4"/>
      <c r="L479" s="4"/>
      <c r="M479" s="4"/>
      <c r="N479" s="4"/>
      <c r="O479" s="4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</row>
    <row r="480" spans="11:26" s="1" customFormat="1" ht="15.95" customHeight="1">
      <c r="K480" s="4"/>
      <c r="L480" s="4"/>
      <c r="M480" s="4"/>
      <c r="N480" s="4"/>
      <c r="O480" s="4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</row>
    <row r="481" spans="11:26" s="1" customFormat="1" ht="15.95" customHeight="1">
      <c r="K481" s="4"/>
      <c r="L481" s="4"/>
      <c r="M481" s="4"/>
      <c r="N481" s="4"/>
      <c r="O481" s="4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</row>
    <row r="482" spans="11:26" s="1" customFormat="1" ht="15.95" customHeight="1">
      <c r="K482" s="4"/>
      <c r="L482" s="4"/>
      <c r="M482" s="4"/>
      <c r="N482" s="4"/>
      <c r="O482" s="4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</row>
    <row r="483" spans="11:26" s="1" customFormat="1" ht="15.95" customHeight="1">
      <c r="K483" s="4"/>
      <c r="L483" s="4"/>
      <c r="M483" s="4"/>
      <c r="N483" s="4"/>
      <c r="O483" s="4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</row>
    <row r="484" spans="11:26" s="1" customFormat="1" ht="15.95" customHeight="1">
      <c r="K484" s="4"/>
      <c r="L484" s="4"/>
      <c r="M484" s="4"/>
      <c r="N484" s="4"/>
      <c r="O484" s="4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</row>
    <row r="485" spans="11:26" s="1" customFormat="1" ht="15.95" customHeight="1">
      <c r="K485" s="4"/>
      <c r="L485" s="4"/>
      <c r="M485" s="4"/>
      <c r="N485" s="4"/>
      <c r="O485" s="4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</row>
    <row r="486" spans="11:26" s="1" customFormat="1" ht="15.95" customHeight="1">
      <c r="K486" s="4"/>
      <c r="L486" s="4"/>
      <c r="M486" s="4"/>
      <c r="N486" s="4"/>
      <c r="O486" s="4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</row>
    <row r="487" spans="11:26" s="1" customFormat="1" ht="15.95" customHeight="1">
      <c r="K487" s="4"/>
      <c r="L487" s="4"/>
      <c r="M487" s="4"/>
      <c r="N487" s="4"/>
      <c r="O487" s="4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</row>
    <row r="488" spans="11:26" s="1" customFormat="1" ht="15.95" customHeight="1">
      <c r="K488" s="4"/>
      <c r="L488" s="4"/>
      <c r="M488" s="4"/>
      <c r="N488" s="4"/>
      <c r="O488" s="4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</row>
    <row r="489" spans="11:26" s="1" customFormat="1" ht="15.95" customHeight="1">
      <c r="K489" s="4"/>
      <c r="L489" s="4"/>
      <c r="M489" s="4"/>
      <c r="N489" s="4"/>
      <c r="O489" s="4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</row>
    <row r="490" spans="11:26" s="1" customFormat="1" ht="15.95" customHeight="1">
      <c r="K490" s="4"/>
      <c r="L490" s="4"/>
      <c r="M490" s="4"/>
      <c r="N490" s="4"/>
      <c r="O490" s="4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</row>
    <row r="491" spans="11:26" s="1" customFormat="1" ht="15.95" customHeight="1">
      <c r="K491" s="4"/>
      <c r="L491" s="4"/>
      <c r="M491" s="4"/>
      <c r="N491" s="4"/>
      <c r="O491" s="4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</row>
    <row r="492" spans="11:26" s="1" customFormat="1" ht="15.95" customHeight="1">
      <c r="K492" s="4"/>
      <c r="L492" s="4"/>
      <c r="M492" s="4"/>
      <c r="N492" s="4"/>
      <c r="O492" s="4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</row>
    <row r="493" spans="11:26" s="1" customFormat="1" ht="15.95" customHeight="1">
      <c r="K493" s="4"/>
      <c r="L493" s="4"/>
      <c r="M493" s="4"/>
      <c r="N493" s="4"/>
      <c r="O493" s="4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</row>
    <row r="494" spans="11:26" s="1" customFormat="1" ht="15.95" customHeight="1">
      <c r="K494" s="4"/>
      <c r="L494" s="4"/>
      <c r="M494" s="4"/>
      <c r="N494" s="4"/>
      <c r="O494" s="4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</row>
    <row r="495" spans="11:26" s="1" customFormat="1" ht="15.95" customHeight="1">
      <c r="K495" s="4"/>
      <c r="L495" s="4"/>
      <c r="M495" s="4"/>
      <c r="N495" s="4"/>
      <c r="O495" s="4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</row>
    <row r="496" spans="11:26" s="1" customFormat="1" ht="15.95" customHeight="1">
      <c r="K496" s="4"/>
      <c r="L496" s="4"/>
      <c r="M496" s="4"/>
      <c r="N496" s="4"/>
      <c r="O496" s="4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</row>
    <row r="497" spans="11:26" s="1" customFormat="1" ht="15.95" customHeight="1">
      <c r="K497" s="4"/>
      <c r="L497" s="4"/>
      <c r="M497" s="4"/>
      <c r="N497" s="4"/>
      <c r="O497" s="4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</row>
    <row r="498" spans="11:26" s="1" customFormat="1" ht="15.95" customHeight="1">
      <c r="K498" s="4"/>
      <c r="L498" s="4"/>
      <c r="M498" s="4"/>
      <c r="N498" s="4"/>
      <c r="O498" s="4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</row>
    <row r="499" spans="11:26" s="1" customFormat="1" ht="15.95" customHeight="1">
      <c r="K499" s="4"/>
      <c r="L499" s="4"/>
      <c r="M499" s="4"/>
      <c r="N499" s="4"/>
      <c r="O499" s="4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</row>
    <row r="500" spans="11:26" s="1" customFormat="1" ht="15.95" customHeight="1">
      <c r="K500" s="4"/>
      <c r="L500" s="4"/>
      <c r="M500" s="4"/>
      <c r="N500" s="4"/>
      <c r="O500" s="4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</row>
    <row r="501" spans="11:26" s="1" customFormat="1" ht="15.95" customHeight="1">
      <c r="K501" s="4"/>
      <c r="L501" s="4"/>
      <c r="M501" s="4"/>
      <c r="N501" s="4"/>
      <c r="O501" s="4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</row>
    <row r="502" spans="11:26" s="1" customFormat="1" ht="15.95" customHeight="1">
      <c r="K502" s="4"/>
      <c r="L502" s="4"/>
      <c r="M502" s="4"/>
      <c r="N502" s="4"/>
      <c r="O502" s="4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</row>
    <row r="503" spans="11:26" s="1" customFormat="1" ht="15.95" customHeight="1">
      <c r="K503" s="4"/>
      <c r="L503" s="4"/>
      <c r="M503" s="4"/>
      <c r="N503" s="4"/>
      <c r="O503" s="4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</row>
    <row r="504" spans="11:26" s="1" customFormat="1" ht="15.95" customHeight="1">
      <c r="K504" s="4"/>
      <c r="L504" s="4"/>
      <c r="M504" s="4"/>
      <c r="N504" s="4"/>
      <c r="O504" s="4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</row>
    <row r="505" spans="11:26" s="1" customFormat="1" ht="15.95" customHeight="1">
      <c r="K505" s="4"/>
      <c r="L505" s="4"/>
      <c r="M505" s="4"/>
      <c r="N505" s="4"/>
      <c r="O505" s="4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</row>
    <row r="506" spans="11:26" s="1" customFormat="1" ht="15.95" customHeight="1">
      <c r="K506" s="4"/>
      <c r="L506" s="4"/>
      <c r="M506" s="4"/>
      <c r="N506" s="4"/>
      <c r="O506" s="4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</row>
    <row r="507" spans="11:26" s="1" customFormat="1" ht="15.95" customHeight="1">
      <c r="K507" s="4"/>
      <c r="L507" s="4"/>
      <c r="M507" s="4"/>
      <c r="N507" s="4"/>
      <c r="O507" s="4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</row>
    <row r="508" spans="11:26" s="1" customFormat="1" ht="15.95" customHeight="1">
      <c r="K508" s="4"/>
      <c r="L508" s="4"/>
      <c r="M508" s="4"/>
      <c r="N508" s="4"/>
      <c r="O508" s="4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</row>
    <row r="509" spans="11:26" s="1" customFormat="1" ht="15.95" customHeight="1">
      <c r="K509" s="4"/>
      <c r="L509" s="4"/>
      <c r="M509" s="4"/>
      <c r="N509" s="4"/>
      <c r="O509" s="4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</row>
    <row r="510" spans="11:26" s="1" customFormat="1" ht="15.95" customHeight="1">
      <c r="K510" s="4"/>
      <c r="L510" s="4"/>
      <c r="M510" s="4"/>
      <c r="N510" s="4"/>
      <c r="O510" s="4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</row>
    <row r="511" spans="11:26" s="1" customFormat="1" ht="15.95" customHeight="1">
      <c r="K511" s="4"/>
      <c r="L511" s="4"/>
      <c r="M511" s="4"/>
      <c r="N511" s="4"/>
      <c r="O511" s="4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</row>
    <row r="512" spans="11:26" s="1" customFormat="1" ht="15.95" customHeight="1">
      <c r="K512" s="4"/>
      <c r="L512" s="4"/>
      <c r="M512" s="4"/>
      <c r="N512" s="4"/>
      <c r="O512" s="4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</row>
    <row r="513" spans="11:26" s="1" customFormat="1" ht="15.95" customHeight="1">
      <c r="K513" s="4"/>
      <c r="L513" s="4"/>
      <c r="M513" s="4"/>
      <c r="N513" s="4"/>
      <c r="O513" s="4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</row>
    <row r="514" spans="11:26" s="1" customFormat="1" ht="15.95" customHeight="1">
      <c r="K514" s="4"/>
      <c r="L514" s="4"/>
      <c r="M514" s="4"/>
      <c r="N514" s="4"/>
      <c r="O514" s="4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</row>
    <row r="515" spans="11:26" s="1" customFormat="1" ht="15.95" customHeight="1">
      <c r="K515" s="4"/>
      <c r="L515" s="4"/>
      <c r="M515" s="4"/>
      <c r="N515" s="4"/>
      <c r="O515" s="4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</row>
    <row r="516" spans="11:26" s="1" customFormat="1" ht="15.95" customHeight="1">
      <c r="K516" s="4"/>
      <c r="L516" s="4"/>
      <c r="M516" s="4"/>
      <c r="N516" s="4"/>
      <c r="O516" s="4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</row>
    <row r="517" spans="11:26" s="1" customFormat="1" ht="15.95" customHeight="1">
      <c r="K517" s="4"/>
      <c r="L517" s="4"/>
      <c r="M517" s="4"/>
      <c r="N517" s="4"/>
      <c r="O517" s="4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</row>
    <row r="518" spans="11:26" s="1" customFormat="1" ht="15.95" customHeight="1">
      <c r="K518" s="4"/>
      <c r="L518" s="4"/>
      <c r="M518" s="4"/>
      <c r="N518" s="4"/>
      <c r="O518" s="4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</row>
    <row r="519" spans="11:26" s="1" customFormat="1" ht="15.95" customHeight="1">
      <c r="K519" s="4"/>
      <c r="L519" s="4"/>
      <c r="M519" s="4"/>
      <c r="N519" s="4"/>
      <c r="O519" s="4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</row>
    <row r="520" spans="11:26" s="1" customFormat="1" ht="15.95" customHeight="1">
      <c r="K520" s="4"/>
      <c r="L520" s="4"/>
      <c r="M520" s="4"/>
      <c r="N520" s="4"/>
      <c r="O520" s="4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</row>
    <row r="521" spans="11:26" s="1" customFormat="1" ht="15.95" customHeight="1">
      <c r="K521" s="4"/>
      <c r="L521" s="4"/>
      <c r="M521" s="4"/>
      <c r="N521" s="4"/>
      <c r="O521" s="4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</row>
    <row r="522" spans="11:26" s="1" customFormat="1" ht="15.95" customHeight="1">
      <c r="K522" s="4"/>
      <c r="L522" s="4"/>
      <c r="M522" s="4"/>
      <c r="N522" s="4"/>
      <c r="O522" s="4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</row>
    <row r="523" spans="11:26" s="1" customFormat="1" ht="15.95" customHeight="1">
      <c r="K523" s="4"/>
      <c r="L523" s="4"/>
      <c r="M523" s="4"/>
      <c r="N523" s="4"/>
      <c r="O523" s="4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</row>
    <row r="524" spans="11:26" s="1" customFormat="1" ht="15.95" customHeight="1">
      <c r="K524" s="4"/>
      <c r="L524" s="4"/>
      <c r="M524" s="4"/>
      <c r="N524" s="4"/>
      <c r="O524" s="4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</row>
    <row r="525" spans="11:26" s="1" customFormat="1" ht="15.95" customHeight="1">
      <c r="K525" s="4"/>
      <c r="L525" s="4"/>
      <c r="M525" s="4"/>
      <c r="N525" s="4"/>
      <c r="O525" s="4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</row>
    <row r="526" spans="11:26" s="1" customFormat="1" ht="15.95" customHeight="1">
      <c r="K526" s="4"/>
      <c r="L526" s="4"/>
      <c r="M526" s="4"/>
      <c r="N526" s="4"/>
      <c r="O526" s="4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</row>
    <row r="527" spans="11:26" s="1" customFormat="1" ht="15.95" customHeight="1">
      <c r="K527" s="4"/>
      <c r="L527" s="4"/>
      <c r="M527" s="4"/>
      <c r="N527" s="4"/>
      <c r="O527" s="4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</row>
    <row r="528" spans="11:26" s="1" customFormat="1" ht="15.95" customHeight="1">
      <c r="K528" s="4"/>
      <c r="L528" s="4"/>
      <c r="M528" s="4"/>
      <c r="N528" s="4"/>
      <c r="O528" s="4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</row>
    <row r="529" spans="11:26" s="1" customFormat="1" ht="15.95" customHeight="1">
      <c r="K529" s="4"/>
      <c r="L529" s="4"/>
      <c r="M529" s="4"/>
      <c r="N529" s="4"/>
      <c r="O529" s="4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</row>
    <row r="530" spans="11:26" s="1" customFormat="1" ht="15.95" customHeight="1">
      <c r="K530" s="4"/>
      <c r="L530" s="4"/>
      <c r="M530" s="4"/>
      <c r="N530" s="4"/>
      <c r="O530" s="4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</row>
    <row r="531" spans="11:26" s="1" customFormat="1" ht="15.95" customHeight="1">
      <c r="K531" s="4"/>
      <c r="L531" s="4"/>
      <c r="M531" s="4"/>
      <c r="N531" s="4"/>
      <c r="O531" s="4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</row>
    <row r="532" spans="11:26" s="1" customFormat="1" ht="15.95" customHeight="1">
      <c r="K532" s="4"/>
      <c r="L532" s="4"/>
      <c r="M532" s="4"/>
      <c r="N532" s="4"/>
      <c r="O532" s="4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</row>
    <row r="533" spans="11:26" s="1" customFormat="1" ht="15.95" customHeight="1">
      <c r="K533" s="4"/>
      <c r="L533" s="4"/>
      <c r="M533" s="4"/>
      <c r="N533" s="4"/>
      <c r="O533" s="4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</row>
    <row r="534" spans="11:26" s="1" customFormat="1" ht="15.95" customHeight="1">
      <c r="K534" s="4"/>
      <c r="L534" s="4"/>
      <c r="M534" s="4"/>
      <c r="N534" s="4"/>
      <c r="O534" s="4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</row>
    <row r="535" spans="11:26" s="1" customFormat="1" ht="15.95" customHeight="1">
      <c r="K535" s="4"/>
      <c r="L535" s="4"/>
      <c r="M535" s="4"/>
      <c r="N535" s="4"/>
      <c r="O535" s="4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</row>
    <row r="536" spans="11:26" s="1" customFormat="1" ht="15.95" customHeight="1">
      <c r="K536" s="4"/>
      <c r="L536" s="4"/>
      <c r="M536" s="4"/>
      <c r="N536" s="4"/>
      <c r="O536" s="4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</row>
    <row r="537" spans="11:26" s="1" customFormat="1" ht="15.95" customHeight="1">
      <c r="K537" s="4"/>
      <c r="L537" s="4"/>
      <c r="M537" s="4"/>
      <c r="N537" s="4"/>
      <c r="O537" s="4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</row>
    <row r="538" spans="11:26" s="1" customFormat="1" ht="15.95" customHeight="1">
      <c r="K538" s="4"/>
      <c r="L538" s="4"/>
      <c r="M538" s="4"/>
      <c r="N538" s="4"/>
      <c r="O538" s="4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</row>
    <row r="539" spans="11:26" s="1" customFormat="1" ht="15.95" customHeight="1">
      <c r="K539" s="4"/>
      <c r="L539" s="4"/>
      <c r="M539" s="4"/>
      <c r="N539" s="4"/>
      <c r="O539" s="4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</row>
    <row r="540" spans="11:26" s="1" customFormat="1" ht="15.95" customHeight="1">
      <c r="K540" s="4"/>
      <c r="L540" s="4"/>
      <c r="M540" s="4"/>
      <c r="N540" s="4"/>
      <c r="O540" s="4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</row>
    <row r="541" spans="11:26" s="1" customFormat="1" ht="15.95" customHeight="1">
      <c r="K541" s="4"/>
      <c r="L541" s="4"/>
      <c r="M541" s="4"/>
      <c r="N541" s="4"/>
      <c r="O541" s="4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</row>
    <row r="542" spans="11:26" s="1" customFormat="1" ht="15.95" customHeight="1">
      <c r="K542" s="4"/>
      <c r="L542" s="4"/>
      <c r="M542" s="4"/>
      <c r="N542" s="4"/>
      <c r="O542" s="4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</row>
    <row r="543" spans="11:26" s="1" customFormat="1" ht="15.95" customHeight="1">
      <c r="K543" s="4"/>
      <c r="L543" s="4"/>
      <c r="M543" s="4"/>
      <c r="N543" s="4"/>
      <c r="O543" s="4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</row>
    <row r="544" spans="11:26" s="1" customFormat="1" ht="15.95" customHeight="1">
      <c r="K544" s="4"/>
      <c r="L544" s="4"/>
      <c r="M544" s="4"/>
      <c r="N544" s="4"/>
      <c r="O544" s="4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</row>
    <row r="545" spans="11:26" s="1" customFormat="1" ht="15.95" customHeight="1">
      <c r="K545" s="4"/>
      <c r="L545" s="4"/>
      <c r="M545" s="4"/>
      <c r="N545" s="4"/>
      <c r="O545" s="4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</row>
    <row r="546" spans="11:26" s="1" customFormat="1" ht="15.95" customHeight="1">
      <c r="K546" s="4"/>
      <c r="L546" s="4"/>
      <c r="M546" s="4"/>
      <c r="N546" s="4"/>
      <c r="O546" s="4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</row>
    <row r="547" spans="11:26" s="1" customFormat="1" ht="15.95" customHeight="1">
      <c r="K547" s="4"/>
      <c r="L547" s="4"/>
      <c r="M547" s="4"/>
      <c r="N547" s="4"/>
      <c r="O547" s="4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</row>
    <row r="548" spans="11:26" s="1" customFormat="1" ht="15.95" customHeight="1">
      <c r="K548" s="4"/>
      <c r="L548" s="4"/>
      <c r="M548" s="4"/>
      <c r="N548" s="4"/>
      <c r="O548" s="4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</row>
    <row r="549" spans="11:26" s="1" customFormat="1" ht="15.95" customHeight="1">
      <c r="K549" s="4"/>
      <c r="L549" s="4"/>
      <c r="M549" s="4"/>
      <c r="N549" s="4"/>
      <c r="O549" s="4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</row>
    <row r="550" spans="11:26" s="1" customFormat="1" ht="15.95" customHeight="1">
      <c r="K550" s="4"/>
      <c r="L550" s="4"/>
      <c r="M550" s="4"/>
      <c r="N550" s="4"/>
      <c r="O550" s="4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</row>
    <row r="551" spans="11:26" s="1" customFormat="1" ht="15.95" customHeight="1">
      <c r="K551" s="4"/>
      <c r="L551" s="4"/>
      <c r="M551" s="4"/>
      <c r="N551" s="4"/>
      <c r="O551" s="4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</row>
    <row r="552" spans="11:26" s="1" customFormat="1" ht="15.95" customHeight="1">
      <c r="K552" s="4"/>
      <c r="L552" s="4"/>
      <c r="M552" s="4"/>
      <c r="N552" s="4"/>
      <c r="O552" s="4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</row>
    <row r="553" spans="11:26" s="1" customFormat="1" ht="15.95" customHeight="1">
      <c r="K553" s="4"/>
      <c r="L553" s="4"/>
      <c r="M553" s="4"/>
      <c r="N553" s="4"/>
      <c r="O553" s="4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</row>
    <row r="554" spans="11:26" s="1" customFormat="1" ht="15.95" customHeight="1">
      <c r="K554" s="4"/>
      <c r="L554" s="4"/>
      <c r="M554" s="4"/>
      <c r="N554" s="4"/>
      <c r="O554" s="4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</row>
    <row r="555" spans="11:26" s="1" customFormat="1" ht="15.95" customHeight="1">
      <c r="K555" s="4"/>
      <c r="L555" s="4"/>
      <c r="M555" s="4"/>
      <c r="N555" s="4"/>
      <c r="O555" s="4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</row>
    <row r="556" spans="11:26" s="1" customFormat="1" ht="15.95" customHeight="1">
      <c r="K556" s="4"/>
      <c r="L556" s="4"/>
      <c r="M556" s="4"/>
      <c r="N556" s="4"/>
      <c r="O556" s="4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</row>
    <row r="557" spans="11:26" s="1" customFormat="1" ht="15.95" customHeight="1">
      <c r="K557" s="4"/>
      <c r="L557" s="4"/>
      <c r="M557" s="4"/>
      <c r="N557" s="4"/>
      <c r="O557" s="4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</row>
    <row r="558" spans="11:26" s="1" customFormat="1" ht="15.95" customHeight="1">
      <c r="K558" s="4"/>
      <c r="L558" s="4"/>
      <c r="M558" s="4"/>
      <c r="N558" s="4"/>
      <c r="O558" s="4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</row>
    <row r="559" spans="11:26" s="1" customFormat="1" ht="15.95" customHeight="1">
      <c r="K559" s="4"/>
      <c r="L559" s="4"/>
      <c r="M559" s="4"/>
      <c r="N559" s="4"/>
      <c r="O559" s="4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</row>
    <row r="560" spans="11:26" s="1" customFormat="1" ht="15.95" customHeight="1">
      <c r="K560" s="4"/>
      <c r="L560" s="4"/>
      <c r="M560" s="4"/>
      <c r="N560" s="4"/>
      <c r="O560" s="4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</row>
    <row r="561" spans="11:26" s="1" customFormat="1" ht="15.95" customHeight="1">
      <c r="K561" s="4"/>
      <c r="L561" s="4"/>
      <c r="M561" s="4"/>
      <c r="N561" s="4"/>
      <c r="O561" s="4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</row>
    <row r="562" spans="11:26" s="1" customFormat="1" ht="15.95" customHeight="1">
      <c r="K562" s="4"/>
      <c r="L562" s="4"/>
      <c r="M562" s="4"/>
      <c r="N562" s="4"/>
      <c r="O562" s="4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</row>
    <row r="563" spans="11:26" s="1" customFormat="1" ht="15.95" customHeight="1">
      <c r="K563" s="4"/>
      <c r="L563" s="4"/>
      <c r="M563" s="4"/>
      <c r="N563" s="4"/>
      <c r="O563" s="4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</row>
    <row r="564" spans="11:26" s="1" customFormat="1" ht="15.95" customHeight="1">
      <c r="K564" s="4"/>
      <c r="L564" s="4"/>
      <c r="M564" s="4"/>
      <c r="N564" s="4"/>
      <c r="O564" s="4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</row>
    <row r="565" spans="11:26" s="1" customFormat="1" ht="15.95" customHeight="1">
      <c r="K565" s="4"/>
      <c r="L565" s="4"/>
      <c r="M565" s="4"/>
      <c r="N565" s="4"/>
      <c r="O565" s="4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</row>
    <row r="566" spans="11:26" s="1" customFormat="1" ht="15.95" customHeight="1">
      <c r="K566" s="4"/>
      <c r="L566" s="4"/>
      <c r="M566" s="4"/>
      <c r="N566" s="4"/>
      <c r="O566" s="4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</row>
    <row r="567" spans="11:26" s="1" customFormat="1" ht="15.95" customHeight="1">
      <c r="K567" s="4"/>
      <c r="L567" s="4"/>
      <c r="M567" s="4"/>
      <c r="N567" s="4"/>
      <c r="O567" s="4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</row>
    <row r="568" spans="11:26" s="1" customFormat="1" ht="15.95" customHeight="1">
      <c r="K568" s="4"/>
      <c r="L568" s="4"/>
      <c r="M568" s="4"/>
      <c r="N568" s="4"/>
      <c r="O568" s="4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</row>
    <row r="569" spans="11:26" s="1" customFormat="1" ht="15.95" customHeight="1">
      <c r="K569" s="4"/>
      <c r="L569" s="4"/>
      <c r="M569" s="4"/>
      <c r="N569" s="4"/>
      <c r="O569" s="4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</row>
    <row r="570" spans="11:26" s="1" customFormat="1" ht="15.95" customHeight="1">
      <c r="K570" s="4"/>
      <c r="L570" s="4"/>
      <c r="M570" s="4"/>
      <c r="N570" s="4"/>
      <c r="O570" s="4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</row>
    <row r="571" spans="11:26" s="1" customFormat="1" ht="15.95" customHeight="1">
      <c r="K571" s="4"/>
      <c r="L571" s="4"/>
      <c r="M571" s="4"/>
      <c r="N571" s="4"/>
      <c r="O571" s="4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</row>
    <row r="572" spans="11:26" s="1" customFormat="1" ht="15.95" customHeight="1">
      <c r="K572" s="4"/>
      <c r="L572" s="4"/>
      <c r="M572" s="4"/>
      <c r="N572" s="4"/>
      <c r="O572" s="4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</row>
    <row r="573" spans="11:26" s="1" customFormat="1" ht="15.95" customHeight="1">
      <c r="K573" s="4"/>
      <c r="L573" s="4"/>
      <c r="M573" s="4"/>
      <c r="N573" s="4"/>
      <c r="O573" s="4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</row>
    <row r="574" spans="11:26" s="1" customFormat="1" ht="15.95" customHeight="1">
      <c r="K574" s="4"/>
      <c r="L574" s="4"/>
      <c r="M574" s="4"/>
      <c r="N574" s="4"/>
      <c r="O574" s="4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</row>
    <row r="575" spans="11:26" s="1" customFormat="1" ht="15.95" customHeight="1">
      <c r="K575" s="4"/>
      <c r="L575" s="4"/>
      <c r="M575" s="4"/>
      <c r="N575" s="4"/>
      <c r="O575" s="4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</row>
    <row r="576" spans="11:26" s="1" customFormat="1" ht="15.95" customHeight="1">
      <c r="K576" s="4"/>
      <c r="L576" s="4"/>
      <c r="M576" s="4"/>
      <c r="N576" s="4"/>
      <c r="O576" s="4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</row>
    <row r="577" spans="11:26" s="1" customFormat="1" ht="15.95" customHeight="1">
      <c r="K577" s="4"/>
      <c r="L577" s="4"/>
      <c r="M577" s="4"/>
      <c r="N577" s="4"/>
      <c r="O577" s="4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</row>
    <row r="578" spans="11:26" s="1" customFormat="1" ht="15.95" customHeight="1">
      <c r="K578" s="4"/>
      <c r="L578" s="4"/>
      <c r="M578" s="4"/>
      <c r="N578" s="4"/>
      <c r="O578" s="4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</row>
    <row r="579" spans="11:26" s="1" customFormat="1" ht="15.95" customHeight="1">
      <c r="K579" s="4"/>
      <c r="L579" s="4"/>
      <c r="M579" s="4"/>
      <c r="N579" s="4"/>
      <c r="O579" s="4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</row>
    <row r="580" spans="11:26" s="1" customFormat="1" ht="15.95" customHeight="1">
      <c r="K580" s="4"/>
      <c r="L580" s="4"/>
      <c r="M580" s="4"/>
      <c r="N580" s="4"/>
      <c r="O580" s="4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</row>
    <row r="581" spans="11:26" s="1" customFormat="1" ht="15.95" customHeight="1">
      <c r="K581" s="4"/>
      <c r="L581" s="4"/>
      <c r="M581" s="4"/>
      <c r="N581" s="4"/>
      <c r="O581" s="4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</row>
    <row r="582" spans="11:26" s="1" customFormat="1" ht="15.95" customHeight="1">
      <c r="K582" s="4"/>
      <c r="L582" s="4"/>
      <c r="M582" s="4"/>
      <c r="N582" s="4"/>
      <c r="O582" s="4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</row>
    <row r="583" spans="11:26" s="1" customFormat="1" ht="15.95" customHeight="1">
      <c r="K583" s="4"/>
      <c r="L583" s="4"/>
      <c r="M583" s="4"/>
      <c r="N583" s="4"/>
      <c r="O583" s="4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</row>
    <row r="584" spans="11:26" s="1" customFormat="1" ht="15.95" customHeight="1">
      <c r="K584" s="4"/>
      <c r="L584" s="4"/>
      <c r="M584" s="4"/>
      <c r="N584" s="4"/>
      <c r="O584" s="4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</row>
    <row r="585" spans="11:26" s="1" customFormat="1" ht="15.95" customHeight="1">
      <c r="K585" s="4"/>
      <c r="L585" s="4"/>
      <c r="M585" s="4"/>
      <c r="N585" s="4"/>
      <c r="O585" s="4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</row>
    <row r="586" spans="11:26" s="1" customFormat="1" ht="15.95" customHeight="1">
      <c r="K586" s="4"/>
      <c r="L586" s="4"/>
      <c r="M586" s="4"/>
      <c r="N586" s="4"/>
      <c r="O586" s="4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</row>
    <row r="587" spans="11:26" s="1" customFormat="1" ht="15.95" customHeight="1">
      <c r="K587" s="4"/>
      <c r="L587" s="4"/>
      <c r="M587" s="4"/>
      <c r="N587" s="4"/>
      <c r="O587" s="4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</row>
    <row r="588" spans="11:26" s="1" customFormat="1" ht="15.95" customHeight="1">
      <c r="K588" s="4"/>
      <c r="L588" s="4"/>
      <c r="M588" s="4"/>
      <c r="N588" s="4"/>
      <c r="O588" s="4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</row>
    <row r="589" spans="11:26" s="1" customFormat="1" ht="15.95" customHeight="1">
      <c r="K589" s="4"/>
      <c r="L589" s="4"/>
      <c r="M589" s="4"/>
      <c r="N589" s="4"/>
      <c r="O589" s="4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</row>
    <row r="590" spans="11:26" s="1" customFormat="1" ht="15.95" customHeight="1">
      <c r="K590" s="4"/>
      <c r="L590" s="4"/>
      <c r="M590" s="4"/>
      <c r="N590" s="4"/>
      <c r="O590" s="4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</row>
    <row r="591" spans="11:26" s="1" customFormat="1" ht="15.95" customHeight="1">
      <c r="K591" s="4"/>
      <c r="L591" s="4"/>
      <c r="M591" s="4"/>
      <c r="N591" s="4"/>
      <c r="O591" s="4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</row>
    <row r="592" spans="11:26" s="1" customFormat="1" ht="15.95" customHeight="1">
      <c r="K592" s="4"/>
      <c r="L592" s="4"/>
      <c r="M592" s="4"/>
      <c r="N592" s="4"/>
      <c r="O592" s="4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</row>
    <row r="593" spans="11:26" s="1" customFormat="1" ht="15.95" customHeight="1">
      <c r="K593" s="4"/>
      <c r="L593" s="4"/>
      <c r="M593" s="4"/>
      <c r="N593" s="4"/>
      <c r="O593" s="4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</row>
    <row r="594" spans="11:26" s="1" customFormat="1" ht="15.95" customHeight="1">
      <c r="K594" s="4"/>
      <c r="L594" s="4"/>
      <c r="M594" s="4"/>
      <c r="N594" s="4"/>
      <c r="O594" s="4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</row>
    <row r="595" spans="11:26" s="1" customFormat="1" ht="15.95" customHeight="1">
      <c r="K595" s="4"/>
      <c r="L595" s="4"/>
      <c r="M595" s="4"/>
      <c r="N595" s="4"/>
      <c r="O595" s="4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</row>
    <row r="596" spans="11:26" s="1" customFormat="1" ht="15.95" customHeight="1">
      <c r="K596" s="4"/>
      <c r="L596" s="4"/>
      <c r="M596" s="4"/>
      <c r="N596" s="4"/>
      <c r="O596" s="4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</row>
    <row r="597" spans="11:26" s="1" customFormat="1" ht="15.95" customHeight="1">
      <c r="K597" s="4"/>
      <c r="L597" s="4"/>
      <c r="M597" s="4"/>
      <c r="N597" s="4"/>
      <c r="O597" s="4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</row>
    <row r="598" spans="11:26" s="1" customFormat="1" ht="15.95" customHeight="1">
      <c r="K598" s="4"/>
      <c r="L598" s="4"/>
      <c r="M598" s="4"/>
      <c r="N598" s="4"/>
      <c r="O598" s="4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</row>
    <row r="599" spans="11:26" s="1" customFormat="1" ht="15.95" customHeight="1">
      <c r="K599" s="4"/>
      <c r="L599" s="4"/>
      <c r="M599" s="4"/>
      <c r="N599" s="4"/>
      <c r="O599" s="4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</row>
    <row r="600" spans="11:26" s="1" customFormat="1" ht="15.95" customHeight="1">
      <c r="K600" s="4"/>
      <c r="L600" s="4"/>
      <c r="M600" s="4"/>
      <c r="N600" s="4"/>
      <c r="O600" s="4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</row>
    <row r="601" spans="11:26" s="1" customFormat="1" ht="15.95" customHeight="1">
      <c r="K601" s="4"/>
      <c r="L601" s="4"/>
      <c r="M601" s="4"/>
      <c r="N601" s="4"/>
      <c r="O601" s="4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</row>
    <row r="602" spans="11:26" s="1" customFormat="1" ht="15.95" customHeight="1">
      <c r="K602" s="4"/>
      <c r="L602" s="4"/>
      <c r="M602" s="4"/>
      <c r="N602" s="4"/>
      <c r="O602" s="4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</row>
    <row r="603" spans="11:26" s="1" customFormat="1" ht="15.95" customHeight="1">
      <c r="K603" s="4"/>
      <c r="L603" s="4"/>
      <c r="M603" s="4"/>
      <c r="N603" s="4"/>
      <c r="O603" s="4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</row>
    <row r="604" spans="11:26" s="1" customFormat="1" ht="15.95" customHeight="1">
      <c r="K604" s="4"/>
      <c r="L604" s="4"/>
      <c r="M604" s="4"/>
      <c r="N604" s="4"/>
      <c r="O604" s="4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</row>
    <row r="605" spans="11:26" s="1" customFormat="1" ht="15.95" customHeight="1">
      <c r="K605" s="4"/>
      <c r="L605" s="4"/>
      <c r="M605" s="4"/>
      <c r="N605" s="4"/>
      <c r="O605" s="4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</row>
    <row r="606" spans="11:26" s="1" customFormat="1" ht="15.95" customHeight="1">
      <c r="K606" s="4"/>
      <c r="L606" s="4"/>
      <c r="M606" s="4"/>
      <c r="N606" s="4"/>
      <c r="O606" s="4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</row>
    <row r="607" spans="11:26" s="1" customFormat="1" ht="15.95" customHeight="1">
      <c r="K607" s="4"/>
      <c r="L607" s="4"/>
      <c r="M607" s="4"/>
      <c r="N607" s="4"/>
      <c r="O607" s="4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</row>
    <row r="608" spans="11:26" s="1" customFormat="1" ht="15.95" customHeight="1">
      <c r="K608" s="4"/>
      <c r="L608" s="4"/>
      <c r="M608" s="4"/>
      <c r="N608" s="4"/>
      <c r="O608" s="4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</row>
    <row r="609" spans="11:26" s="1" customFormat="1" ht="15.95" customHeight="1">
      <c r="K609" s="4"/>
      <c r="L609" s="4"/>
      <c r="M609" s="4"/>
      <c r="N609" s="4"/>
      <c r="O609" s="4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</row>
    <row r="610" spans="11:26" s="1" customFormat="1" ht="15.95" customHeight="1">
      <c r="K610" s="4"/>
      <c r="L610" s="4"/>
      <c r="M610" s="4"/>
      <c r="N610" s="4"/>
      <c r="O610" s="4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</row>
    <row r="611" spans="11:26" s="1" customFormat="1" ht="15.95" customHeight="1">
      <c r="K611" s="4"/>
      <c r="L611" s="4"/>
      <c r="M611" s="4"/>
      <c r="N611" s="4"/>
      <c r="O611" s="4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</row>
    <row r="612" spans="11:26" s="1" customFormat="1" ht="15.95" customHeight="1">
      <c r="K612" s="4"/>
      <c r="L612" s="4"/>
      <c r="M612" s="4"/>
      <c r="N612" s="4"/>
      <c r="O612" s="4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</row>
    <row r="613" spans="11:26" s="1" customFormat="1" ht="15.95" customHeight="1">
      <c r="K613" s="4"/>
      <c r="L613" s="4"/>
      <c r="M613" s="4"/>
      <c r="N613" s="4"/>
      <c r="O613" s="4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</row>
    <row r="614" spans="11:26" s="1" customFormat="1" ht="15.95" customHeight="1">
      <c r="K614" s="4"/>
      <c r="L614" s="4"/>
      <c r="M614" s="4"/>
      <c r="N614" s="4"/>
      <c r="O614" s="4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</row>
    <row r="615" spans="11:26" s="1" customFormat="1" ht="15.95" customHeight="1">
      <c r="K615" s="4"/>
      <c r="L615" s="4"/>
      <c r="M615" s="4"/>
      <c r="N615" s="4"/>
      <c r="O615" s="4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</row>
    <row r="616" spans="11:26" s="1" customFormat="1" ht="15.95" customHeight="1">
      <c r="K616" s="4"/>
      <c r="L616" s="4"/>
      <c r="M616" s="4"/>
      <c r="N616" s="4"/>
      <c r="O616" s="4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</row>
    <row r="617" spans="11:26" s="1" customFormat="1" ht="15.95" customHeight="1">
      <c r="K617" s="4"/>
      <c r="L617" s="4"/>
      <c r="M617" s="4"/>
      <c r="N617" s="4"/>
      <c r="O617" s="4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</row>
    <row r="618" spans="11:26" s="1" customFormat="1" ht="15.95" customHeight="1">
      <c r="K618" s="4"/>
      <c r="L618" s="4"/>
      <c r="M618" s="4"/>
      <c r="N618" s="4"/>
      <c r="O618" s="4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</row>
    <row r="619" spans="11:26" s="1" customFormat="1" ht="15.95" customHeight="1">
      <c r="K619" s="4"/>
      <c r="L619" s="4"/>
      <c r="M619" s="4"/>
      <c r="N619" s="4"/>
      <c r="O619" s="4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</row>
    <row r="620" spans="11:26" s="1" customFormat="1" ht="15.95" customHeight="1">
      <c r="K620" s="4"/>
      <c r="L620" s="4"/>
      <c r="M620" s="4"/>
      <c r="N620" s="4"/>
      <c r="O620" s="4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</row>
    <row r="621" spans="11:26" s="1" customFormat="1" ht="15.95" customHeight="1">
      <c r="K621" s="4"/>
      <c r="L621" s="4"/>
      <c r="M621" s="4"/>
      <c r="N621" s="4"/>
      <c r="O621" s="4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</row>
    <row r="622" spans="11:26" s="1" customFormat="1" ht="15.95" customHeight="1">
      <c r="K622" s="4"/>
      <c r="L622" s="4"/>
      <c r="M622" s="4"/>
      <c r="N622" s="4"/>
      <c r="O622" s="4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</row>
    <row r="623" spans="11:26" s="1" customFormat="1" ht="15.95" customHeight="1">
      <c r="K623" s="4"/>
      <c r="L623" s="4"/>
      <c r="M623" s="4"/>
      <c r="N623" s="4"/>
      <c r="O623" s="4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</row>
    <row r="624" spans="11:26" s="1" customFormat="1" ht="15.95" customHeight="1">
      <c r="K624" s="4"/>
      <c r="L624" s="4"/>
      <c r="M624" s="4"/>
      <c r="N624" s="4"/>
      <c r="O624" s="4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</row>
    <row r="625" spans="11:26" s="1" customFormat="1" ht="15.95" customHeight="1">
      <c r="K625" s="4"/>
      <c r="L625" s="4"/>
      <c r="M625" s="4"/>
      <c r="N625" s="4"/>
      <c r="O625" s="4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</row>
    <row r="626" spans="11:26" s="1" customFormat="1" ht="15.95" customHeight="1">
      <c r="K626" s="4"/>
      <c r="L626" s="4"/>
      <c r="M626" s="4"/>
      <c r="N626" s="4"/>
      <c r="O626" s="4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</row>
    <row r="627" spans="11:26" s="1" customFormat="1" ht="15.95" customHeight="1">
      <c r="K627" s="4"/>
      <c r="L627" s="4"/>
      <c r="M627" s="4"/>
      <c r="N627" s="4"/>
      <c r="O627" s="4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</row>
    <row r="628" spans="11:26" s="1" customFormat="1" ht="15.95" customHeight="1">
      <c r="K628" s="4"/>
      <c r="L628" s="4"/>
      <c r="M628" s="4"/>
      <c r="N628" s="4"/>
      <c r="O628" s="4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</row>
    <row r="629" spans="11:26" s="1" customFormat="1" ht="15.95" customHeight="1">
      <c r="K629" s="4"/>
      <c r="L629" s="4"/>
      <c r="M629" s="4"/>
      <c r="N629" s="4"/>
      <c r="O629" s="4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</row>
    <row r="630" spans="11:26" s="1" customFormat="1" ht="15.95" customHeight="1">
      <c r="K630" s="4"/>
      <c r="L630" s="4"/>
      <c r="M630" s="4"/>
      <c r="N630" s="4"/>
      <c r="O630" s="4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</row>
    <row r="631" spans="11:26" s="1" customFormat="1" ht="15.95" customHeight="1">
      <c r="K631" s="4"/>
      <c r="L631" s="4"/>
      <c r="M631" s="4"/>
      <c r="N631" s="4"/>
      <c r="O631" s="4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</row>
    <row r="632" spans="11:26" s="1" customFormat="1" ht="15.95" customHeight="1">
      <c r="K632" s="4"/>
      <c r="L632" s="4"/>
      <c r="M632" s="4"/>
      <c r="N632" s="4"/>
      <c r="O632" s="4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</row>
    <row r="633" spans="11:26" s="1" customFormat="1" ht="15.95" customHeight="1">
      <c r="K633" s="4"/>
      <c r="L633" s="4"/>
      <c r="M633" s="4"/>
      <c r="N633" s="4"/>
      <c r="O633" s="4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</row>
    <row r="634" spans="11:26" s="1" customFormat="1" ht="15.95" customHeight="1">
      <c r="K634" s="4"/>
      <c r="L634" s="4"/>
      <c r="M634" s="4"/>
      <c r="N634" s="4"/>
      <c r="O634" s="4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</row>
    <row r="635" spans="11:26" s="1" customFormat="1" ht="15.95" customHeight="1">
      <c r="K635" s="4"/>
      <c r="L635" s="4"/>
      <c r="M635" s="4"/>
      <c r="N635" s="4"/>
      <c r="O635" s="4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</row>
    <row r="636" spans="11:26" s="1" customFormat="1" ht="15.95" customHeight="1">
      <c r="K636" s="4"/>
      <c r="L636" s="4"/>
      <c r="M636" s="4"/>
      <c r="N636" s="4"/>
      <c r="O636" s="4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</row>
    <row r="637" spans="11:26" s="1" customFormat="1" ht="15.95" customHeight="1">
      <c r="K637" s="4"/>
      <c r="L637" s="4"/>
      <c r="M637" s="4"/>
      <c r="N637" s="4"/>
      <c r="O637" s="4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</row>
    <row r="638" spans="11:26" s="1" customFormat="1" ht="15.95" customHeight="1">
      <c r="K638" s="4"/>
      <c r="L638" s="4"/>
      <c r="M638" s="4"/>
      <c r="N638" s="4"/>
      <c r="O638" s="4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</row>
    <row r="639" spans="11:26" s="1" customFormat="1" ht="15.95" customHeight="1">
      <c r="K639" s="4"/>
      <c r="L639" s="4"/>
      <c r="M639" s="4"/>
      <c r="N639" s="4"/>
      <c r="O639" s="4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</row>
    <row r="640" spans="11:26" s="1" customFormat="1" ht="15.95" customHeight="1">
      <c r="K640" s="4"/>
      <c r="L640" s="4"/>
      <c r="M640" s="4"/>
      <c r="N640" s="4"/>
      <c r="O640" s="4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</row>
    <row r="641" spans="11:26" s="1" customFormat="1" ht="15.95" customHeight="1">
      <c r="K641" s="4"/>
      <c r="L641" s="4"/>
      <c r="M641" s="4"/>
      <c r="N641" s="4"/>
      <c r="O641" s="4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</row>
    <row r="642" spans="11:26" s="1" customFormat="1" ht="15.95" customHeight="1">
      <c r="K642" s="4"/>
      <c r="L642" s="4"/>
      <c r="M642" s="4"/>
      <c r="N642" s="4"/>
      <c r="O642" s="4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</row>
    <row r="643" spans="11:26" s="1" customFormat="1" ht="15.95" customHeight="1">
      <c r="K643" s="4"/>
      <c r="L643" s="4"/>
      <c r="M643" s="4"/>
      <c r="N643" s="4"/>
      <c r="O643" s="4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</row>
    <row r="644" spans="11:26" s="1" customFormat="1" ht="15.95" customHeight="1">
      <c r="K644" s="4"/>
      <c r="L644" s="4"/>
      <c r="M644" s="4"/>
      <c r="N644" s="4"/>
      <c r="O644" s="4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</row>
    <row r="645" spans="11:26" s="1" customFormat="1" ht="15.95" customHeight="1">
      <c r="K645" s="4"/>
      <c r="L645" s="4"/>
      <c r="M645" s="4"/>
      <c r="N645" s="4"/>
      <c r="O645" s="4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</row>
    <row r="646" spans="11:26" s="1" customFormat="1" ht="15.95" customHeight="1">
      <c r="K646" s="4"/>
      <c r="L646" s="4"/>
      <c r="M646" s="4"/>
      <c r="N646" s="4"/>
      <c r="O646" s="4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</row>
    <row r="647" spans="11:26" s="1" customFormat="1" ht="15.95" customHeight="1">
      <c r="K647" s="4"/>
      <c r="L647" s="4"/>
      <c r="M647" s="4"/>
      <c r="N647" s="4"/>
      <c r="O647" s="4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</row>
    <row r="648" spans="11:26" s="1" customFormat="1" ht="15.95" customHeight="1">
      <c r="K648" s="4"/>
      <c r="L648" s="4"/>
      <c r="M648" s="4"/>
      <c r="N648" s="4"/>
      <c r="O648" s="4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</row>
    <row r="649" spans="11:26" s="1" customFormat="1" ht="15.95" customHeight="1">
      <c r="K649" s="4"/>
      <c r="L649" s="4"/>
      <c r="M649" s="4"/>
      <c r="N649" s="4"/>
      <c r="O649" s="4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</row>
    <row r="650" spans="11:26" s="1" customFormat="1" ht="15.95" customHeight="1">
      <c r="K650" s="4"/>
      <c r="L650" s="4"/>
      <c r="M650" s="4"/>
      <c r="N650" s="4"/>
      <c r="O650" s="4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</row>
    <row r="651" spans="11:26" s="1" customFormat="1" ht="15.95" customHeight="1">
      <c r="K651" s="4"/>
      <c r="L651" s="4"/>
      <c r="M651" s="4"/>
      <c r="N651" s="4"/>
      <c r="O651" s="4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</row>
    <row r="652" spans="11:26" s="1" customFormat="1" ht="15.95" customHeight="1">
      <c r="K652" s="4"/>
      <c r="L652" s="4"/>
      <c r="M652" s="4"/>
      <c r="N652" s="4"/>
      <c r="O652" s="4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</row>
    <row r="653" spans="11:26" s="1" customFormat="1" ht="15.95" customHeight="1">
      <c r="K653" s="4"/>
      <c r="L653" s="4"/>
      <c r="M653" s="4"/>
      <c r="N653" s="4"/>
      <c r="O653" s="4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</row>
    <row r="654" spans="11:26" s="1" customFormat="1" ht="15.95" customHeight="1">
      <c r="K654" s="4"/>
      <c r="L654" s="4"/>
      <c r="M654" s="4"/>
      <c r="N654" s="4"/>
      <c r="O654" s="4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</row>
    <row r="655" spans="11:26" s="1" customFormat="1" ht="15.95" customHeight="1">
      <c r="K655" s="4"/>
      <c r="L655" s="4"/>
      <c r="M655" s="4"/>
      <c r="N655" s="4"/>
      <c r="O655" s="4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</row>
    <row r="656" spans="11:26" s="1" customFormat="1" ht="15.95" customHeight="1">
      <c r="K656" s="4"/>
      <c r="L656" s="4"/>
      <c r="M656" s="4"/>
      <c r="N656" s="4"/>
      <c r="O656" s="4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</row>
    <row r="657" spans="11:26" s="1" customFormat="1" ht="15.95" customHeight="1">
      <c r="K657" s="4"/>
      <c r="L657" s="4"/>
      <c r="M657" s="4"/>
      <c r="N657" s="4"/>
      <c r="O657" s="4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</row>
    <row r="658" spans="11:26" s="1" customFormat="1" ht="15.95" customHeight="1">
      <c r="K658" s="4"/>
      <c r="L658" s="4"/>
      <c r="M658" s="4"/>
      <c r="N658" s="4"/>
      <c r="O658" s="4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</row>
    <row r="659" spans="11:26" s="1" customFormat="1" ht="15.95" customHeight="1">
      <c r="K659" s="4"/>
      <c r="L659" s="4"/>
      <c r="M659" s="4"/>
      <c r="N659" s="4"/>
      <c r="O659" s="4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</row>
    <row r="660" spans="11:26" s="1" customFormat="1" ht="15.95" customHeight="1">
      <c r="K660" s="4"/>
      <c r="L660" s="4"/>
      <c r="M660" s="4"/>
      <c r="N660" s="4"/>
      <c r="O660" s="4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</row>
    <row r="661" spans="11:26" s="1" customFormat="1" ht="15.95" customHeight="1">
      <c r="K661" s="4"/>
      <c r="L661" s="4"/>
      <c r="M661" s="4"/>
      <c r="N661" s="4"/>
      <c r="O661" s="4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</row>
    <row r="662" spans="11:26" s="1" customFormat="1" ht="15.95" customHeight="1">
      <c r="K662" s="4"/>
      <c r="L662" s="4"/>
      <c r="M662" s="4"/>
      <c r="N662" s="4"/>
      <c r="O662" s="4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</row>
    <row r="663" spans="11:26" s="1" customFormat="1" ht="15.95" customHeight="1">
      <c r="K663" s="4"/>
      <c r="L663" s="4"/>
      <c r="M663" s="4"/>
      <c r="N663" s="4"/>
      <c r="O663" s="4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</row>
    <row r="664" spans="11:26" s="1" customFormat="1" ht="15.95" customHeight="1">
      <c r="K664" s="4"/>
      <c r="L664" s="4"/>
      <c r="M664" s="4"/>
      <c r="N664" s="4"/>
      <c r="O664" s="4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</row>
    <row r="665" spans="11:26" s="1" customFormat="1" ht="15.95" customHeight="1">
      <c r="K665" s="4"/>
      <c r="L665" s="4"/>
      <c r="M665" s="4"/>
      <c r="N665" s="4"/>
      <c r="O665" s="4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</row>
    <row r="666" spans="11:26" s="1" customFormat="1" ht="15.95" customHeight="1">
      <c r="K666" s="4"/>
      <c r="L666" s="4"/>
      <c r="M666" s="4"/>
      <c r="N666" s="4"/>
      <c r="O666" s="4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</row>
    <row r="667" spans="11:26" s="1" customFormat="1" ht="15.95" customHeight="1">
      <c r="K667" s="4"/>
      <c r="L667" s="4"/>
      <c r="M667" s="4"/>
      <c r="N667" s="4"/>
      <c r="O667" s="4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</row>
    <row r="668" spans="11:26" s="1" customFormat="1" ht="15.95" customHeight="1">
      <c r="K668" s="4"/>
      <c r="L668" s="4"/>
      <c r="M668" s="4"/>
      <c r="N668" s="4"/>
      <c r="O668" s="4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</row>
    <row r="669" spans="11:26" s="1" customFormat="1" ht="15.95" customHeight="1">
      <c r="K669" s="4"/>
      <c r="L669" s="4"/>
      <c r="M669" s="4"/>
      <c r="N669" s="4"/>
      <c r="O669" s="4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</row>
    <row r="670" spans="11:26" s="1" customFormat="1" ht="15.95" customHeight="1">
      <c r="K670" s="4"/>
      <c r="L670" s="4"/>
      <c r="M670" s="4"/>
      <c r="N670" s="4"/>
      <c r="O670" s="4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</row>
    <row r="671" spans="11:26" s="1" customFormat="1" ht="15.95" customHeight="1">
      <c r="K671" s="4"/>
      <c r="L671" s="4"/>
      <c r="M671" s="4"/>
      <c r="N671" s="4"/>
      <c r="O671" s="4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</row>
    <row r="672" spans="11:26" s="1" customFormat="1" ht="15.95" customHeight="1">
      <c r="K672" s="4"/>
      <c r="L672" s="4"/>
      <c r="M672" s="4"/>
      <c r="N672" s="4"/>
      <c r="O672" s="4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</row>
    <row r="673" spans="11:26" s="1" customFormat="1" ht="15.95" customHeight="1">
      <c r="K673" s="4"/>
      <c r="L673" s="4"/>
      <c r="M673" s="4"/>
      <c r="N673" s="4"/>
      <c r="O673" s="4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</row>
    <row r="674" spans="11:26" s="1" customFormat="1" ht="15.95" customHeight="1">
      <c r="K674" s="4"/>
      <c r="L674" s="4"/>
      <c r="M674" s="4"/>
      <c r="N674" s="4"/>
      <c r="O674" s="4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</row>
    <row r="675" spans="11:26" s="1" customFormat="1" ht="15.95" customHeight="1">
      <c r="K675" s="4"/>
      <c r="L675" s="4"/>
      <c r="M675" s="4"/>
      <c r="N675" s="4"/>
      <c r="O675" s="4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</row>
    <row r="676" spans="11:26" s="1" customFormat="1" ht="15.95" customHeight="1">
      <c r="K676" s="4"/>
      <c r="L676" s="4"/>
      <c r="M676" s="4"/>
      <c r="N676" s="4"/>
      <c r="O676" s="4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</row>
    <row r="677" spans="11:26" s="1" customFormat="1" ht="15.95" customHeight="1">
      <c r="K677" s="4"/>
      <c r="L677" s="4"/>
      <c r="M677" s="4"/>
      <c r="N677" s="4"/>
      <c r="O677" s="4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</row>
    <row r="678" spans="11:26" s="1" customFormat="1" ht="15.95" customHeight="1">
      <c r="K678" s="4"/>
      <c r="L678" s="4"/>
      <c r="M678" s="4"/>
      <c r="N678" s="4"/>
      <c r="O678" s="4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</row>
    <row r="679" spans="11:26" s="1" customFormat="1" ht="15.95" customHeight="1">
      <c r="K679" s="4"/>
      <c r="L679" s="4"/>
      <c r="M679" s="4"/>
      <c r="N679" s="4"/>
      <c r="O679" s="4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</row>
    <row r="680" spans="11:26" s="1" customFormat="1" ht="15.95" customHeight="1">
      <c r="K680" s="4"/>
      <c r="L680" s="4"/>
      <c r="M680" s="4"/>
      <c r="N680" s="4"/>
      <c r="O680" s="4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</row>
    <row r="681" spans="11:26" s="1" customFormat="1" ht="15.95" customHeight="1">
      <c r="K681" s="4"/>
      <c r="L681" s="4"/>
      <c r="M681" s="4"/>
      <c r="N681" s="4"/>
      <c r="O681" s="4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</row>
    <row r="682" spans="11:26" s="1" customFormat="1" ht="15.95" customHeight="1">
      <c r="K682" s="4"/>
      <c r="L682" s="4"/>
      <c r="M682" s="4"/>
      <c r="N682" s="4"/>
      <c r="O682" s="4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</row>
    <row r="683" spans="11:26" s="1" customFormat="1" ht="15.95" customHeight="1">
      <c r="K683" s="4"/>
      <c r="L683" s="4"/>
      <c r="M683" s="4"/>
      <c r="N683" s="4"/>
      <c r="O683" s="4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</row>
    <row r="684" spans="11:26" s="1" customFormat="1" ht="15.95" customHeight="1">
      <c r="K684" s="4"/>
      <c r="L684" s="4"/>
      <c r="M684" s="4"/>
      <c r="N684" s="4"/>
      <c r="O684" s="4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</row>
    <row r="685" spans="11:26" s="1" customFormat="1" ht="15.95" customHeight="1">
      <c r="K685" s="4"/>
      <c r="L685" s="4"/>
      <c r="M685" s="4"/>
      <c r="N685" s="4"/>
      <c r="O685" s="4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</row>
    <row r="686" spans="11:26" s="1" customFormat="1" ht="15.95" customHeight="1">
      <c r="K686" s="4"/>
      <c r="L686" s="4"/>
      <c r="M686" s="4"/>
      <c r="N686" s="4"/>
      <c r="O686" s="4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</row>
    <row r="687" spans="11:26" s="1" customFormat="1" ht="15.95" customHeight="1">
      <c r="K687" s="4"/>
      <c r="L687" s="4"/>
      <c r="M687" s="4"/>
      <c r="N687" s="4"/>
      <c r="O687" s="4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</row>
    <row r="688" spans="11:26" s="1" customFormat="1" ht="15.95" customHeight="1">
      <c r="K688" s="4"/>
      <c r="L688" s="4"/>
      <c r="M688" s="4"/>
      <c r="N688" s="4"/>
      <c r="O688" s="4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</row>
    <row r="689" spans="11:26" s="1" customFormat="1" ht="15.95" customHeight="1">
      <c r="K689" s="4"/>
      <c r="L689" s="4"/>
      <c r="M689" s="4"/>
      <c r="N689" s="4"/>
      <c r="O689" s="4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</row>
    <row r="690" spans="11:26" s="1" customFormat="1" ht="15.95" customHeight="1">
      <c r="K690" s="4"/>
      <c r="L690" s="4"/>
      <c r="M690" s="4"/>
      <c r="N690" s="4"/>
      <c r="O690" s="4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</row>
    <row r="691" spans="11:26" s="1" customFormat="1" ht="15.95" customHeight="1">
      <c r="K691" s="4"/>
      <c r="L691" s="4"/>
      <c r="M691" s="4"/>
      <c r="N691" s="4"/>
      <c r="O691" s="4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</row>
    <row r="692" spans="11:26" s="1" customFormat="1" ht="15.95" customHeight="1">
      <c r="K692" s="4"/>
      <c r="L692" s="4"/>
      <c r="M692" s="4"/>
      <c r="N692" s="4"/>
      <c r="O692" s="4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</row>
    <row r="693" spans="11:26" s="1" customFormat="1" ht="15.95" customHeight="1">
      <c r="K693" s="4"/>
      <c r="L693" s="4"/>
      <c r="M693" s="4"/>
      <c r="N693" s="4"/>
      <c r="O693" s="4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</row>
    <row r="694" spans="11:26" s="1" customFormat="1" ht="15.95" customHeight="1">
      <c r="K694" s="4"/>
      <c r="L694" s="4"/>
      <c r="M694" s="4"/>
      <c r="N694" s="4"/>
      <c r="O694" s="4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</row>
    <row r="695" spans="11:26" s="1" customFormat="1" ht="15.95" customHeight="1">
      <c r="K695" s="4"/>
      <c r="L695" s="4"/>
      <c r="M695" s="4"/>
      <c r="N695" s="4"/>
      <c r="O695" s="4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</row>
    <row r="696" spans="11:26" s="1" customFormat="1" ht="15.95" customHeight="1">
      <c r="K696" s="4"/>
      <c r="L696" s="4"/>
      <c r="M696" s="4"/>
      <c r="N696" s="4"/>
      <c r="O696" s="4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</row>
    <row r="697" spans="11:26" s="1" customFormat="1" ht="15.95" customHeight="1">
      <c r="K697" s="4"/>
      <c r="L697" s="4"/>
      <c r="M697" s="4"/>
      <c r="N697" s="4"/>
      <c r="O697" s="4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</row>
    <row r="698" spans="11:26" s="1" customFormat="1" ht="15.95" customHeight="1">
      <c r="K698" s="4"/>
      <c r="L698" s="4"/>
      <c r="M698" s="4"/>
      <c r="N698" s="4"/>
      <c r="O698" s="4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</row>
    <row r="699" spans="11:26" s="1" customFormat="1" ht="15.95" customHeight="1">
      <c r="K699" s="4"/>
      <c r="L699" s="4"/>
      <c r="M699" s="4"/>
      <c r="N699" s="4"/>
      <c r="O699" s="4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</row>
    <row r="700" spans="11:26" s="1" customFormat="1" ht="15.95" customHeight="1">
      <c r="K700" s="4"/>
      <c r="L700" s="4"/>
      <c r="M700" s="4"/>
      <c r="N700" s="4"/>
      <c r="O700" s="4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</row>
    <row r="701" spans="11:26" s="1" customFormat="1" ht="15.95" customHeight="1">
      <c r="K701" s="4"/>
      <c r="L701" s="4"/>
      <c r="M701" s="4"/>
      <c r="N701" s="4"/>
      <c r="O701" s="4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</row>
    <row r="702" spans="11:26" s="1" customFormat="1" ht="15.95" customHeight="1">
      <c r="K702" s="4"/>
      <c r="L702" s="4"/>
      <c r="M702" s="4"/>
      <c r="N702" s="4"/>
      <c r="O702" s="4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</row>
    <row r="703" spans="11:26" s="1" customFormat="1" ht="15.95" customHeight="1">
      <c r="K703" s="4"/>
      <c r="L703" s="4"/>
      <c r="M703" s="4"/>
      <c r="N703" s="4"/>
      <c r="O703" s="4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</row>
    <row r="704" spans="11:26" s="1" customFormat="1" ht="15.95" customHeight="1">
      <c r="K704" s="4"/>
      <c r="L704" s="4"/>
      <c r="M704" s="4"/>
      <c r="N704" s="4"/>
      <c r="O704" s="4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</row>
    <row r="705" spans="11:26" s="1" customFormat="1" ht="15.95" customHeight="1">
      <c r="K705" s="4"/>
      <c r="L705" s="4"/>
      <c r="M705" s="4"/>
      <c r="N705" s="4"/>
      <c r="O705" s="4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</row>
    <row r="706" spans="11:26" s="1" customFormat="1" ht="15.95" customHeight="1">
      <c r="K706" s="4"/>
      <c r="L706" s="4"/>
      <c r="M706" s="4"/>
      <c r="N706" s="4"/>
      <c r="O706" s="4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</row>
    <row r="707" spans="11:26" s="1" customFormat="1" ht="15.95" customHeight="1">
      <c r="K707" s="4"/>
      <c r="L707" s="4"/>
      <c r="M707" s="4"/>
      <c r="N707" s="4"/>
      <c r="O707" s="4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</row>
    <row r="708" spans="11:26" s="1" customFormat="1" ht="15.95" customHeight="1">
      <c r="K708" s="4"/>
      <c r="L708" s="4"/>
      <c r="M708" s="4"/>
      <c r="N708" s="4"/>
      <c r="O708" s="4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</row>
    <row r="709" spans="11:26" s="1" customFormat="1" ht="15.95" customHeight="1">
      <c r="K709" s="4"/>
      <c r="L709" s="4"/>
      <c r="M709" s="4"/>
      <c r="N709" s="4"/>
      <c r="O709" s="4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</row>
    <row r="710" spans="11:26" s="1" customFormat="1" ht="15.95" customHeight="1">
      <c r="K710" s="4"/>
      <c r="L710" s="4"/>
      <c r="M710" s="4"/>
      <c r="N710" s="4"/>
      <c r="O710" s="4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</row>
    <row r="711" spans="11:26" s="1" customFormat="1" ht="15.95" customHeight="1">
      <c r="K711" s="4"/>
      <c r="L711" s="4"/>
      <c r="M711" s="4"/>
      <c r="N711" s="4"/>
      <c r="O711" s="4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</row>
    <row r="712" spans="11:26" s="1" customFormat="1" ht="15.95" customHeight="1">
      <c r="K712" s="4"/>
      <c r="L712" s="4"/>
      <c r="M712" s="4"/>
      <c r="N712" s="4"/>
      <c r="O712" s="4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</row>
    <row r="713" spans="11:26" s="1" customFormat="1" ht="15.95" customHeight="1">
      <c r="K713" s="4"/>
      <c r="L713" s="4"/>
      <c r="M713" s="4"/>
      <c r="N713" s="4"/>
      <c r="O713" s="4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</row>
    <row r="714" spans="11:26" s="1" customFormat="1" ht="15.95" customHeight="1">
      <c r="K714" s="4"/>
      <c r="L714" s="4"/>
      <c r="M714" s="4"/>
      <c r="N714" s="4"/>
      <c r="O714" s="4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</row>
    <row r="715" spans="11:26" s="1" customFormat="1" ht="15.95" customHeight="1">
      <c r="K715" s="4"/>
      <c r="L715" s="4"/>
      <c r="M715" s="4"/>
      <c r="N715" s="4"/>
      <c r="O715" s="4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</row>
    <row r="716" spans="11:26" s="1" customFormat="1" ht="15.95" customHeight="1">
      <c r="K716" s="4"/>
      <c r="L716" s="4"/>
      <c r="M716" s="4"/>
      <c r="N716" s="4"/>
      <c r="O716" s="4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</row>
    <row r="717" spans="11:26" s="1" customFormat="1" ht="15.95" customHeight="1">
      <c r="K717" s="4"/>
      <c r="L717" s="4"/>
      <c r="M717" s="4"/>
      <c r="N717" s="4"/>
      <c r="O717" s="4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</row>
    <row r="718" spans="11:26" s="1" customFormat="1" ht="15.95" customHeight="1">
      <c r="K718" s="4"/>
      <c r="L718" s="4"/>
      <c r="M718" s="4"/>
      <c r="N718" s="4"/>
      <c r="O718" s="4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</row>
    <row r="719" spans="11:26" s="1" customFormat="1" ht="15.95" customHeight="1">
      <c r="K719" s="4"/>
      <c r="L719" s="4"/>
      <c r="M719" s="4"/>
      <c r="N719" s="4"/>
      <c r="O719" s="4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</row>
    <row r="720" spans="11:26" s="1" customFormat="1" ht="15.95" customHeight="1">
      <c r="K720" s="4"/>
      <c r="L720" s="4"/>
      <c r="M720" s="4"/>
      <c r="N720" s="4"/>
      <c r="O720" s="4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</row>
    <row r="721" spans="11:26" s="1" customFormat="1" ht="15.95" customHeight="1">
      <c r="K721" s="4"/>
      <c r="L721" s="4"/>
      <c r="M721" s="4"/>
      <c r="N721" s="4"/>
      <c r="O721" s="4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</row>
    <row r="722" spans="11:26" s="1" customFormat="1" ht="15.95" customHeight="1">
      <c r="K722" s="4"/>
      <c r="L722" s="4"/>
      <c r="M722" s="4"/>
      <c r="N722" s="4"/>
      <c r="O722" s="4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</row>
    <row r="723" spans="11:26" s="1" customFormat="1" ht="15.95" customHeight="1">
      <c r="K723" s="4"/>
      <c r="L723" s="4"/>
      <c r="M723" s="4"/>
      <c r="N723" s="4"/>
      <c r="O723" s="4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</row>
    <row r="724" spans="11:26" s="1" customFormat="1" ht="15.95" customHeight="1">
      <c r="K724" s="4"/>
      <c r="L724" s="4"/>
      <c r="M724" s="4"/>
      <c r="N724" s="4"/>
      <c r="O724" s="4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</row>
    <row r="725" spans="11:26" s="1" customFormat="1" ht="15.95" customHeight="1">
      <c r="K725" s="4"/>
      <c r="L725" s="4"/>
      <c r="M725" s="4"/>
      <c r="N725" s="4"/>
      <c r="O725" s="4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</row>
    <row r="726" spans="11:26" s="1" customFormat="1" ht="15.95" customHeight="1">
      <c r="K726" s="4"/>
      <c r="L726" s="4"/>
      <c r="M726" s="4"/>
      <c r="N726" s="4"/>
      <c r="O726" s="4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</row>
    <row r="727" spans="11:26" s="1" customFormat="1" ht="15.95" customHeight="1">
      <c r="K727" s="4"/>
      <c r="L727" s="4"/>
      <c r="M727" s="4"/>
      <c r="N727" s="4"/>
      <c r="O727" s="4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</row>
    <row r="728" spans="11:26" s="1" customFormat="1" ht="15.95" customHeight="1">
      <c r="K728" s="4"/>
      <c r="L728" s="4"/>
      <c r="M728" s="4"/>
      <c r="N728" s="4"/>
      <c r="O728" s="4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</row>
    <row r="729" spans="11:26" s="1" customFormat="1" ht="15.95" customHeight="1">
      <c r="K729" s="4"/>
      <c r="L729" s="4"/>
      <c r="M729" s="4"/>
      <c r="N729" s="4"/>
      <c r="O729" s="4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</row>
    <row r="730" spans="11:26" s="1" customFormat="1" ht="15.95" customHeight="1">
      <c r="K730" s="4"/>
      <c r="L730" s="4"/>
      <c r="M730" s="4"/>
      <c r="N730" s="4"/>
      <c r="O730" s="4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</row>
    <row r="731" spans="11:26" s="1" customFormat="1" ht="15.95" customHeight="1">
      <c r="K731" s="4"/>
      <c r="L731" s="4"/>
      <c r="M731" s="4"/>
      <c r="N731" s="4"/>
      <c r="O731" s="4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</row>
    <row r="732" spans="11:26" s="1" customFormat="1" ht="15.95" customHeight="1">
      <c r="K732" s="4"/>
      <c r="L732" s="4"/>
      <c r="M732" s="4"/>
      <c r="N732" s="4"/>
      <c r="O732" s="4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</row>
    <row r="733" spans="11:26" s="1" customFormat="1" ht="15.95" customHeight="1">
      <c r="K733" s="4"/>
      <c r="L733" s="4"/>
      <c r="M733" s="4"/>
      <c r="N733" s="4"/>
      <c r="O733" s="4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</row>
    <row r="734" spans="11:26" s="1" customFormat="1" ht="15.95" customHeight="1">
      <c r="K734" s="4"/>
      <c r="L734" s="4"/>
      <c r="M734" s="4"/>
      <c r="N734" s="4"/>
      <c r="O734" s="4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</row>
    <row r="735" spans="11:26" s="1" customFormat="1" ht="15.95" customHeight="1">
      <c r="K735" s="4"/>
      <c r="L735" s="4"/>
      <c r="M735" s="4"/>
      <c r="N735" s="4"/>
      <c r="O735" s="4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</row>
    <row r="736" spans="11:26" s="1" customFormat="1" ht="15.95" customHeight="1">
      <c r="K736" s="4"/>
      <c r="L736" s="4"/>
      <c r="M736" s="4"/>
      <c r="N736" s="4"/>
      <c r="O736" s="4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</row>
    <row r="737" spans="11:26" s="1" customFormat="1" ht="15.95" customHeight="1">
      <c r="K737" s="4"/>
      <c r="L737" s="4"/>
      <c r="M737" s="4"/>
      <c r="N737" s="4"/>
      <c r="O737" s="4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</row>
    <row r="738" spans="11:26" s="1" customFormat="1" ht="15.95" customHeight="1">
      <c r="K738" s="4"/>
      <c r="L738" s="4"/>
      <c r="M738" s="4"/>
      <c r="N738" s="4"/>
      <c r="O738" s="4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</row>
    <row r="739" spans="11:26" s="1" customFormat="1" ht="15.95" customHeight="1">
      <c r="K739" s="4"/>
      <c r="L739" s="4"/>
      <c r="M739" s="4"/>
      <c r="N739" s="4"/>
      <c r="O739" s="4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</row>
    <row r="740" spans="11:26" s="1" customFormat="1" ht="15.95" customHeight="1">
      <c r="K740" s="4"/>
      <c r="L740" s="4"/>
      <c r="M740" s="4"/>
      <c r="N740" s="4"/>
      <c r="O740" s="4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</row>
    <row r="741" spans="11:26" s="1" customFormat="1" ht="15.95" customHeight="1">
      <c r="K741" s="4"/>
      <c r="L741" s="4"/>
      <c r="M741" s="4"/>
      <c r="N741" s="4"/>
      <c r="O741" s="4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</row>
    <row r="742" spans="11:26" s="1" customFormat="1" ht="15.95" customHeight="1">
      <c r="K742" s="4"/>
      <c r="L742" s="4"/>
      <c r="M742" s="4"/>
      <c r="N742" s="4"/>
      <c r="O742" s="4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</row>
    <row r="743" spans="11:26" s="1" customFormat="1" ht="15.95" customHeight="1">
      <c r="K743" s="4"/>
      <c r="L743" s="4"/>
      <c r="M743" s="4"/>
      <c r="N743" s="4"/>
      <c r="O743" s="4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</row>
    <row r="744" spans="11:26" s="1" customFormat="1" ht="15.95" customHeight="1">
      <c r="K744" s="4"/>
      <c r="L744" s="4"/>
      <c r="M744" s="4"/>
      <c r="N744" s="4"/>
      <c r="O744" s="4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</row>
    <row r="745" spans="11:26" s="1" customFormat="1" ht="15.95" customHeight="1">
      <c r="K745" s="4"/>
      <c r="L745" s="4"/>
      <c r="M745" s="4"/>
      <c r="N745" s="4"/>
      <c r="O745" s="4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</row>
    <row r="746" spans="11:26" s="1" customFormat="1" ht="15.95" customHeight="1">
      <c r="K746" s="4"/>
      <c r="L746" s="4"/>
      <c r="M746" s="4"/>
      <c r="N746" s="4"/>
      <c r="O746" s="4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</row>
    <row r="747" spans="11:26" s="1" customFormat="1" ht="15.95" customHeight="1">
      <c r="K747" s="4"/>
      <c r="L747" s="4"/>
      <c r="M747" s="4"/>
      <c r="N747" s="4"/>
      <c r="O747" s="4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</row>
    <row r="748" spans="11:26" s="1" customFormat="1" ht="15.95" customHeight="1">
      <c r="K748" s="4"/>
      <c r="L748" s="4"/>
      <c r="M748" s="4"/>
      <c r="N748" s="4"/>
      <c r="O748" s="4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</row>
    <row r="749" spans="11:26" s="1" customFormat="1" ht="15.95" customHeight="1">
      <c r="K749" s="4"/>
      <c r="L749" s="4"/>
      <c r="M749" s="4"/>
      <c r="N749" s="4"/>
      <c r="O749" s="4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</row>
    <row r="750" spans="11:26" s="1" customFormat="1" ht="15.95" customHeight="1">
      <c r="K750" s="4"/>
      <c r="L750" s="4"/>
      <c r="M750" s="4"/>
      <c r="N750" s="4"/>
      <c r="O750" s="4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</row>
    <row r="751" spans="11:26" s="1" customFormat="1" ht="15.95" customHeight="1">
      <c r="K751" s="4"/>
      <c r="L751" s="4"/>
      <c r="M751" s="4"/>
      <c r="N751" s="4"/>
      <c r="O751" s="4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</row>
    <row r="752" spans="11:26" s="1" customFormat="1" ht="15.95" customHeight="1">
      <c r="K752" s="4"/>
      <c r="L752" s="4"/>
      <c r="M752" s="4"/>
      <c r="N752" s="4"/>
      <c r="O752" s="4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</row>
    <row r="753" spans="11:26" s="1" customFormat="1" ht="15.95" customHeight="1">
      <c r="K753" s="4"/>
      <c r="L753" s="4"/>
      <c r="M753" s="4"/>
      <c r="N753" s="4"/>
      <c r="O753" s="4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</row>
    <row r="754" spans="11:26" s="1" customFormat="1" ht="15.95" customHeight="1">
      <c r="K754" s="4"/>
      <c r="L754" s="4"/>
      <c r="M754" s="4"/>
      <c r="N754" s="4"/>
      <c r="O754" s="4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</row>
    <row r="755" spans="11:26" s="1" customFormat="1" ht="15.95" customHeight="1">
      <c r="K755" s="4"/>
      <c r="L755" s="4"/>
      <c r="M755" s="4"/>
      <c r="N755" s="4"/>
      <c r="O755" s="4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</row>
    <row r="756" spans="11:26" s="1" customFormat="1" ht="15.95" customHeight="1">
      <c r="K756" s="4"/>
      <c r="L756" s="4"/>
      <c r="M756" s="4"/>
      <c r="N756" s="4"/>
      <c r="O756" s="4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</row>
    <row r="757" spans="11:26" s="1" customFormat="1" ht="15.95" customHeight="1">
      <c r="K757" s="4"/>
      <c r="L757" s="4"/>
      <c r="M757" s="4"/>
      <c r="N757" s="4"/>
      <c r="O757" s="4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</row>
    <row r="758" spans="11:26" s="1" customFormat="1" ht="15.95" customHeight="1">
      <c r="K758" s="4"/>
      <c r="L758" s="4"/>
      <c r="M758" s="4"/>
      <c r="N758" s="4"/>
      <c r="O758" s="4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</row>
    <row r="759" spans="11:26" s="1" customFormat="1" ht="15.95" customHeight="1">
      <c r="K759" s="4"/>
      <c r="L759" s="4"/>
      <c r="M759" s="4"/>
      <c r="N759" s="4"/>
      <c r="O759" s="4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</row>
    <row r="760" spans="11:26" s="1" customFormat="1" ht="15.95" customHeight="1">
      <c r="K760" s="4"/>
      <c r="L760" s="4"/>
      <c r="M760" s="4"/>
      <c r="N760" s="4"/>
      <c r="O760" s="4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</row>
    <row r="761" spans="11:26" s="1" customFormat="1" ht="15.95" customHeight="1">
      <c r="K761" s="4"/>
      <c r="L761" s="4"/>
      <c r="M761" s="4"/>
      <c r="N761" s="4"/>
      <c r="O761" s="4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</row>
    <row r="762" spans="11:26" s="1" customFormat="1" ht="15.95" customHeight="1">
      <c r="K762" s="4"/>
      <c r="L762" s="4"/>
      <c r="M762" s="4"/>
      <c r="N762" s="4"/>
      <c r="O762" s="4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</row>
    <row r="763" spans="11:26" s="1" customFormat="1" ht="15.95" customHeight="1">
      <c r="K763" s="4"/>
      <c r="L763" s="4"/>
      <c r="M763" s="4"/>
      <c r="N763" s="4"/>
      <c r="O763" s="4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</row>
    <row r="764" spans="11:26" s="1" customFormat="1" ht="15.95" customHeight="1">
      <c r="K764" s="4"/>
      <c r="L764" s="4"/>
      <c r="M764" s="4"/>
      <c r="N764" s="4"/>
      <c r="O764" s="4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</row>
    <row r="765" spans="11:26" s="1" customFormat="1" ht="15.95" customHeight="1">
      <c r="K765" s="4"/>
      <c r="L765" s="4"/>
      <c r="M765" s="4"/>
      <c r="N765" s="4"/>
      <c r="O765" s="4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</row>
    <row r="766" spans="11:26" s="1" customFormat="1" ht="15.95" customHeight="1">
      <c r="K766" s="4"/>
      <c r="L766" s="4"/>
      <c r="M766" s="4"/>
      <c r="N766" s="4"/>
      <c r="O766" s="4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</row>
    <row r="767" spans="11:26" s="1" customFormat="1" ht="15.95" customHeight="1">
      <c r="K767" s="4"/>
      <c r="L767" s="4"/>
      <c r="M767" s="4"/>
      <c r="N767" s="4"/>
      <c r="O767" s="4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</row>
    <row r="768" spans="11:26" s="1" customFormat="1" ht="15.95" customHeight="1">
      <c r="K768" s="4"/>
      <c r="L768" s="4"/>
      <c r="M768" s="4"/>
      <c r="N768" s="4"/>
      <c r="O768" s="4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</row>
    <row r="769" spans="11:26" s="1" customFormat="1" ht="15.95" customHeight="1">
      <c r="K769" s="4"/>
      <c r="L769" s="4"/>
      <c r="M769" s="4"/>
      <c r="N769" s="4"/>
      <c r="O769" s="4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</row>
    <row r="770" spans="11:26" s="1" customFormat="1" ht="15.95" customHeight="1">
      <c r="K770" s="4"/>
      <c r="L770" s="4"/>
      <c r="M770" s="4"/>
      <c r="N770" s="4"/>
      <c r="O770" s="4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</row>
    <row r="771" spans="11:26" s="1" customFormat="1" ht="15.95" customHeight="1">
      <c r="K771" s="4"/>
      <c r="L771" s="4"/>
      <c r="M771" s="4"/>
      <c r="N771" s="4"/>
      <c r="O771" s="4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</row>
    <row r="772" spans="11:26" s="1" customFormat="1" ht="15.95" customHeight="1">
      <c r="K772" s="4"/>
      <c r="L772" s="4"/>
      <c r="M772" s="4"/>
      <c r="N772" s="4"/>
      <c r="O772" s="4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</row>
    <row r="773" spans="11:26" s="1" customFormat="1" ht="15.95" customHeight="1">
      <c r="K773" s="4"/>
      <c r="L773" s="4"/>
      <c r="M773" s="4"/>
      <c r="N773" s="4"/>
      <c r="O773" s="4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</row>
    <row r="774" spans="11:26" s="1" customFormat="1" ht="15.95" customHeight="1">
      <c r="K774" s="4"/>
      <c r="L774" s="4"/>
      <c r="M774" s="4"/>
      <c r="N774" s="4"/>
      <c r="O774" s="4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</row>
    <row r="775" spans="11:26" s="1" customFormat="1" ht="15.95" customHeight="1">
      <c r="K775" s="4"/>
      <c r="L775" s="4"/>
      <c r="M775" s="4"/>
      <c r="N775" s="4"/>
      <c r="O775" s="4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</row>
    <row r="776" spans="11:26" s="1" customFormat="1" ht="15.95" customHeight="1">
      <c r="K776" s="4"/>
      <c r="L776" s="4"/>
      <c r="M776" s="4"/>
      <c r="N776" s="4"/>
      <c r="O776" s="4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</row>
    <row r="777" spans="11:26" s="1" customFormat="1" ht="15.95" customHeight="1">
      <c r="K777" s="4"/>
      <c r="L777" s="4"/>
      <c r="M777" s="4"/>
      <c r="N777" s="4"/>
      <c r="O777" s="4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</row>
    <row r="778" spans="11:26" s="1" customFormat="1" ht="15.95" customHeight="1">
      <c r="K778" s="4"/>
      <c r="L778" s="4"/>
      <c r="M778" s="4"/>
      <c r="N778" s="4"/>
      <c r="O778" s="4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</row>
    <row r="779" spans="11:26" s="1" customFormat="1" ht="15.95" customHeight="1">
      <c r="K779" s="4"/>
      <c r="L779" s="4"/>
      <c r="M779" s="4"/>
      <c r="N779" s="4"/>
      <c r="O779" s="4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</row>
    <row r="780" spans="11:26" s="1" customFormat="1" ht="15.95" customHeight="1">
      <c r="K780" s="4"/>
      <c r="L780" s="4"/>
      <c r="M780" s="4"/>
      <c r="N780" s="4"/>
      <c r="O780" s="4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</row>
    <row r="781" spans="11:26" s="1" customFormat="1" ht="15.95" customHeight="1">
      <c r="K781" s="4"/>
      <c r="L781" s="4"/>
      <c r="M781" s="4"/>
      <c r="N781" s="4"/>
      <c r="O781" s="4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</row>
    <row r="782" spans="11:26" s="1" customFormat="1" ht="15.95" customHeight="1">
      <c r="K782" s="4"/>
      <c r="L782" s="4"/>
      <c r="M782" s="4"/>
      <c r="N782" s="4"/>
      <c r="O782" s="4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</row>
    <row r="783" spans="11:26" s="1" customFormat="1" ht="15.95" customHeight="1">
      <c r="K783" s="4"/>
      <c r="L783" s="4"/>
      <c r="M783" s="4"/>
      <c r="N783" s="4"/>
      <c r="O783" s="4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</row>
    <row r="784" spans="11:26" s="1" customFormat="1" ht="15.95" customHeight="1">
      <c r="K784" s="4"/>
      <c r="L784" s="4"/>
      <c r="M784" s="4"/>
      <c r="N784" s="4"/>
      <c r="O784" s="4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</row>
    <row r="785" spans="11:26" s="1" customFormat="1" ht="15.95" customHeight="1">
      <c r="K785" s="4"/>
      <c r="L785" s="4"/>
      <c r="M785" s="4"/>
      <c r="N785" s="4"/>
      <c r="O785" s="4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</row>
    <row r="786" spans="11:26" s="1" customFormat="1" ht="15.95" customHeight="1">
      <c r="K786" s="4"/>
      <c r="L786" s="4"/>
      <c r="M786" s="4"/>
      <c r="N786" s="4"/>
      <c r="O786" s="4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</row>
    <row r="787" spans="11:26" s="1" customFormat="1" ht="15.95" customHeight="1">
      <c r="K787" s="4"/>
      <c r="L787" s="4"/>
      <c r="M787" s="4"/>
      <c r="N787" s="4"/>
      <c r="O787" s="4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</row>
    <row r="788" spans="11:26" s="1" customFormat="1" ht="15.95" customHeight="1">
      <c r="K788" s="4"/>
      <c r="L788" s="4"/>
      <c r="M788" s="4"/>
      <c r="N788" s="4"/>
      <c r="O788" s="4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</row>
    <row r="789" spans="11:26" s="1" customFormat="1" ht="15.95" customHeight="1">
      <c r="K789" s="4"/>
      <c r="L789" s="4"/>
      <c r="M789" s="4"/>
      <c r="N789" s="4"/>
      <c r="O789" s="4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</row>
    <row r="790" spans="11:26" s="1" customFormat="1" ht="15.95" customHeight="1">
      <c r="K790" s="4"/>
      <c r="L790" s="4"/>
      <c r="M790" s="4"/>
      <c r="N790" s="4"/>
      <c r="O790" s="4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</row>
    <row r="791" spans="11:26" s="1" customFormat="1" ht="15.95" customHeight="1">
      <c r="K791" s="4"/>
      <c r="L791" s="4"/>
      <c r="M791" s="4"/>
      <c r="N791" s="4"/>
      <c r="O791" s="4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</row>
    <row r="792" spans="11:26" s="1" customFormat="1" ht="15.95" customHeight="1">
      <c r="K792" s="4"/>
      <c r="L792" s="4"/>
      <c r="M792" s="4"/>
      <c r="N792" s="4"/>
      <c r="O792" s="4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</row>
    <row r="793" spans="11:26" s="1" customFormat="1" ht="15.95" customHeight="1">
      <c r="K793" s="4"/>
      <c r="L793" s="4"/>
      <c r="M793" s="4"/>
      <c r="N793" s="4"/>
      <c r="O793" s="4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</row>
    <row r="794" spans="11:26" s="1" customFormat="1" ht="15.95" customHeight="1">
      <c r="K794" s="4"/>
      <c r="L794" s="4"/>
      <c r="M794" s="4"/>
      <c r="N794" s="4"/>
      <c r="O794" s="4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</row>
    <row r="795" spans="11:26" s="1" customFormat="1" ht="15.95" customHeight="1">
      <c r="K795" s="4"/>
      <c r="L795" s="4"/>
      <c r="M795" s="4"/>
      <c r="N795" s="4"/>
      <c r="O795" s="4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</row>
    <row r="796" spans="11:26" s="1" customFormat="1" ht="15.95" customHeight="1">
      <c r="K796" s="4"/>
      <c r="L796" s="4"/>
      <c r="M796" s="4"/>
      <c r="N796" s="4"/>
      <c r="O796" s="4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</row>
    <row r="797" spans="11:26" s="1" customFormat="1" ht="15.95" customHeight="1">
      <c r="K797" s="4"/>
      <c r="L797" s="4"/>
      <c r="M797" s="4"/>
      <c r="N797" s="4"/>
      <c r="O797" s="4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</row>
    <row r="798" spans="11:26" s="1" customFormat="1" ht="15.95" customHeight="1">
      <c r="K798" s="4"/>
      <c r="L798" s="4"/>
      <c r="M798" s="4"/>
      <c r="N798" s="4"/>
      <c r="O798" s="4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</row>
    <row r="799" spans="11:26" s="1" customFormat="1" ht="15.95" customHeight="1">
      <c r="K799" s="4"/>
      <c r="L799" s="4"/>
      <c r="M799" s="4"/>
      <c r="N799" s="4"/>
      <c r="O799" s="4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</row>
    <row r="800" spans="11:26" s="1" customFormat="1" ht="15.95" customHeight="1">
      <c r="K800" s="4"/>
      <c r="L800" s="4"/>
      <c r="M800" s="4"/>
      <c r="N800" s="4"/>
      <c r="O800" s="4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</row>
    <row r="801" spans="11:26" s="1" customFormat="1" ht="15.95" customHeight="1">
      <c r="K801" s="4"/>
      <c r="L801" s="4"/>
      <c r="M801" s="4"/>
      <c r="N801" s="4"/>
      <c r="O801" s="4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</row>
    <row r="802" spans="11:26" s="1" customFormat="1" ht="15.95" customHeight="1">
      <c r="K802" s="4"/>
      <c r="L802" s="4"/>
      <c r="M802" s="4"/>
      <c r="N802" s="4"/>
      <c r="O802" s="4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</row>
    <row r="803" spans="11:26" s="1" customFormat="1" ht="15.95" customHeight="1">
      <c r="K803" s="4"/>
      <c r="L803" s="4"/>
      <c r="M803" s="4"/>
      <c r="N803" s="4"/>
      <c r="O803" s="4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</row>
    <row r="804" spans="11:26" s="1" customFormat="1" ht="15.95" customHeight="1">
      <c r="K804" s="4"/>
      <c r="L804" s="4"/>
      <c r="M804" s="4"/>
      <c r="N804" s="4"/>
      <c r="O804" s="4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</row>
    <row r="805" spans="11:26" s="1" customFormat="1" ht="15.95" customHeight="1">
      <c r="K805" s="4"/>
      <c r="L805" s="4"/>
      <c r="M805" s="4"/>
      <c r="N805" s="4"/>
      <c r="O805" s="4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</row>
    <row r="806" spans="11:26" s="1" customFormat="1" ht="15.95" customHeight="1">
      <c r="K806" s="4"/>
      <c r="L806" s="4"/>
      <c r="M806" s="4"/>
      <c r="N806" s="4"/>
      <c r="O806" s="4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</row>
    <row r="807" spans="11:26" s="1" customFormat="1" ht="15.95" customHeight="1">
      <c r="K807" s="4"/>
      <c r="L807" s="4"/>
      <c r="M807" s="4"/>
      <c r="N807" s="4"/>
      <c r="O807" s="4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</row>
    <row r="808" spans="11:26" s="1" customFormat="1" ht="15.95" customHeight="1">
      <c r="K808" s="4"/>
      <c r="L808" s="4"/>
      <c r="M808" s="4"/>
      <c r="N808" s="4"/>
      <c r="O808" s="4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</row>
    <row r="809" spans="11:26" s="1" customFormat="1" ht="15.95" customHeight="1">
      <c r="K809" s="4"/>
      <c r="L809" s="4"/>
      <c r="M809" s="4"/>
      <c r="N809" s="4"/>
      <c r="O809" s="4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</row>
    <row r="810" spans="11:26" s="1" customFormat="1" ht="15.95" customHeight="1">
      <c r="K810" s="4"/>
      <c r="L810" s="4"/>
      <c r="M810" s="4"/>
      <c r="N810" s="4"/>
      <c r="O810" s="4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</row>
    <row r="811" spans="11:26" s="1" customFormat="1" ht="15.95" customHeight="1">
      <c r="K811" s="4"/>
      <c r="L811" s="4"/>
      <c r="M811" s="4"/>
      <c r="N811" s="4"/>
      <c r="O811" s="4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</row>
    <row r="812" spans="11:26" s="1" customFormat="1" ht="15.95" customHeight="1">
      <c r="K812" s="4"/>
      <c r="L812" s="4"/>
      <c r="M812" s="4"/>
      <c r="N812" s="4"/>
      <c r="O812" s="4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</row>
    <row r="813" spans="11:26" s="1" customFormat="1" ht="15.95" customHeight="1">
      <c r="K813" s="4"/>
      <c r="L813" s="4"/>
      <c r="M813" s="4"/>
      <c r="N813" s="4"/>
      <c r="O813" s="4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</row>
    <row r="814" spans="11:26" s="1" customFormat="1" ht="15.95" customHeight="1">
      <c r="K814" s="4"/>
      <c r="L814" s="4"/>
      <c r="M814" s="4"/>
      <c r="N814" s="4"/>
      <c r="O814" s="4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</row>
    <row r="815" spans="11:26" s="1" customFormat="1" ht="15.95" customHeight="1">
      <c r="K815" s="4"/>
      <c r="L815" s="4"/>
      <c r="M815" s="4"/>
      <c r="N815" s="4"/>
      <c r="O815" s="4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</row>
    <row r="816" spans="11:26" s="1" customFormat="1" ht="15.95" customHeight="1">
      <c r="K816" s="4"/>
      <c r="L816" s="4"/>
      <c r="M816" s="4"/>
      <c r="N816" s="4"/>
      <c r="O816" s="4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</row>
    <row r="817" spans="11:26" s="1" customFormat="1" ht="15.95" customHeight="1">
      <c r="K817" s="4"/>
      <c r="L817" s="4"/>
      <c r="M817" s="4"/>
      <c r="N817" s="4"/>
      <c r="O817" s="4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</row>
    <row r="818" spans="11:26" s="1" customFormat="1" ht="15.95" customHeight="1">
      <c r="K818" s="4"/>
      <c r="L818" s="4"/>
      <c r="M818" s="4"/>
      <c r="N818" s="4"/>
      <c r="O818" s="4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</row>
    <row r="819" spans="11:26" s="1" customFormat="1" ht="15.95" customHeight="1">
      <c r="K819" s="4"/>
      <c r="L819" s="4"/>
      <c r="M819" s="4"/>
      <c r="N819" s="4"/>
      <c r="O819" s="4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</row>
    <row r="820" spans="11:26" s="1" customFormat="1" ht="15.95" customHeight="1">
      <c r="K820" s="4"/>
      <c r="L820" s="4"/>
      <c r="M820" s="4"/>
      <c r="N820" s="4"/>
      <c r="O820" s="4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</row>
    <row r="821" spans="11:26" s="1" customFormat="1" ht="15.95" customHeight="1">
      <c r="K821" s="4"/>
      <c r="L821" s="4"/>
      <c r="M821" s="4"/>
      <c r="N821" s="4"/>
      <c r="O821" s="4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</row>
    <row r="822" spans="11:26" s="1" customFormat="1" ht="15.95" customHeight="1">
      <c r="K822" s="4"/>
      <c r="L822" s="4"/>
      <c r="M822" s="4"/>
      <c r="N822" s="4"/>
      <c r="O822" s="4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</row>
    <row r="823" spans="11:26" s="1" customFormat="1" ht="15.95" customHeight="1">
      <c r="K823" s="4"/>
      <c r="L823" s="4"/>
      <c r="M823" s="4"/>
      <c r="N823" s="4"/>
      <c r="O823" s="4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</row>
    <row r="824" spans="11:26" s="1" customFormat="1" ht="15.95" customHeight="1">
      <c r="K824" s="4"/>
      <c r="L824" s="4"/>
      <c r="M824" s="4"/>
      <c r="N824" s="4"/>
      <c r="O824" s="4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</row>
    <row r="825" spans="11:26" s="1" customFormat="1" ht="15.95" customHeight="1">
      <c r="K825" s="4"/>
      <c r="L825" s="4"/>
      <c r="M825" s="4"/>
      <c r="N825" s="4"/>
      <c r="O825" s="4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</row>
    <row r="826" spans="11:26" s="1" customFormat="1" ht="15.95" customHeight="1">
      <c r="K826" s="4"/>
      <c r="L826" s="4"/>
      <c r="M826" s="4"/>
      <c r="N826" s="4"/>
      <c r="O826" s="4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</row>
    <row r="827" spans="11:26" s="1" customFormat="1" ht="15.95" customHeight="1">
      <c r="K827" s="4"/>
      <c r="L827" s="4"/>
      <c r="M827" s="4"/>
      <c r="N827" s="4"/>
      <c r="O827" s="4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</row>
    <row r="828" spans="11:26" s="1" customFormat="1" ht="15.95" customHeight="1">
      <c r="K828" s="4"/>
      <c r="L828" s="4"/>
      <c r="M828" s="4"/>
      <c r="N828" s="4"/>
      <c r="O828" s="4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</row>
    <row r="829" spans="11:26" s="1" customFormat="1" ht="15.95" customHeight="1">
      <c r="K829" s="4"/>
      <c r="L829" s="4"/>
      <c r="M829" s="4"/>
      <c r="N829" s="4"/>
      <c r="O829" s="4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</row>
    <row r="830" spans="11:26" s="1" customFormat="1" ht="15.95" customHeight="1">
      <c r="K830" s="4"/>
      <c r="L830" s="4"/>
      <c r="M830" s="4"/>
      <c r="N830" s="4"/>
      <c r="O830" s="4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</row>
    <row r="831" spans="11:26" s="1" customFormat="1" ht="15.95" customHeight="1">
      <c r="K831" s="4"/>
      <c r="L831" s="4"/>
      <c r="M831" s="4"/>
      <c r="N831" s="4"/>
      <c r="O831" s="4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</row>
    <row r="832" spans="11:26" s="1" customFormat="1" ht="15.95" customHeight="1">
      <c r="K832" s="4"/>
      <c r="L832" s="4"/>
      <c r="M832" s="4"/>
      <c r="N832" s="4"/>
      <c r="O832" s="4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</row>
    <row r="833" spans="11:26" s="1" customFormat="1" ht="15.95" customHeight="1">
      <c r="K833" s="4"/>
      <c r="L833" s="4"/>
      <c r="M833" s="4"/>
      <c r="N833" s="4"/>
      <c r="O833" s="4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</row>
    <row r="834" spans="11:26" s="1" customFormat="1" ht="15.95" customHeight="1">
      <c r="K834" s="4"/>
      <c r="L834" s="4"/>
      <c r="M834" s="4"/>
      <c r="N834" s="4"/>
      <c r="O834" s="4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</row>
    <row r="835" spans="11:26" s="1" customFormat="1" ht="15.95" customHeight="1">
      <c r="K835" s="4"/>
      <c r="L835" s="4"/>
      <c r="M835" s="4"/>
      <c r="N835" s="4"/>
      <c r="O835" s="4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</row>
    <row r="836" spans="11:26" s="1" customFormat="1" ht="15.95" customHeight="1">
      <c r="K836" s="4"/>
      <c r="L836" s="4"/>
      <c r="M836" s="4"/>
      <c r="N836" s="4"/>
      <c r="O836" s="4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</row>
    <row r="837" spans="11:26" s="1" customFormat="1" ht="15.95" customHeight="1">
      <c r="K837" s="4"/>
      <c r="L837" s="4"/>
      <c r="M837" s="4"/>
      <c r="N837" s="4"/>
      <c r="O837" s="4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</row>
    <row r="838" spans="11:26" s="1" customFormat="1" ht="15.95" customHeight="1">
      <c r="K838" s="4"/>
      <c r="L838" s="4"/>
      <c r="M838" s="4"/>
      <c r="N838" s="4"/>
      <c r="O838" s="4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</row>
    <row r="839" spans="11:26" s="1" customFormat="1" ht="15.95" customHeight="1">
      <c r="K839" s="4"/>
      <c r="L839" s="4"/>
      <c r="M839" s="4"/>
      <c r="N839" s="4"/>
      <c r="O839" s="4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</row>
    <row r="840" spans="11:26" s="1" customFormat="1" ht="15.95" customHeight="1">
      <c r="K840" s="4"/>
      <c r="L840" s="4"/>
      <c r="M840" s="4"/>
      <c r="N840" s="4"/>
      <c r="O840" s="4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</row>
    <row r="841" spans="11:26" s="1" customFormat="1" ht="15.95" customHeight="1">
      <c r="K841" s="4"/>
      <c r="L841" s="4"/>
      <c r="M841" s="4"/>
      <c r="N841" s="4"/>
      <c r="O841" s="4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</row>
    <row r="842" spans="11:26" s="1" customFormat="1" ht="15.95" customHeight="1">
      <c r="K842" s="4"/>
      <c r="L842" s="4"/>
      <c r="M842" s="4"/>
      <c r="N842" s="4"/>
      <c r="O842" s="4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</row>
    <row r="843" spans="11:26" s="1" customFormat="1" ht="15.95" customHeight="1">
      <c r="K843" s="4"/>
      <c r="L843" s="4"/>
      <c r="M843" s="4"/>
      <c r="N843" s="4"/>
      <c r="O843" s="4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</row>
    <row r="844" spans="11:26" s="1" customFormat="1" ht="15.95" customHeight="1">
      <c r="K844" s="4"/>
      <c r="L844" s="4"/>
      <c r="M844" s="4"/>
      <c r="N844" s="4"/>
      <c r="O844" s="4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</row>
    <row r="845" spans="11:26" s="1" customFormat="1" ht="15.95" customHeight="1">
      <c r="K845" s="4"/>
      <c r="L845" s="4"/>
      <c r="M845" s="4"/>
      <c r="N845" s="4"/>
      <c r="O845" s="4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</row>
    <row r="846" spans="11:26" s="1" customFormat="1" ht="15.95" customHeight="1">
      <c r="K846" s="4"/>
      <c r="L846" s="4"/>
      <c r="M846" s="4"/>
      <c r="N846" s="4"/>
      <c r="O846" s="4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</row>
    <row r="847" spans="11:26" s="1" customFormat="1" ht="15.95" customHeight="1">
      <c r="K847" s="4"/>
      <c r="L847" s="4"/>
      <c r="M847" s="4"/>
      <c r="N847" s="4"/>
      <c r="O847" s="4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</row>
    <row r="848" spans="11:26" s="1" customFormat="1" ht="15.95" customHeight="1">
      <c r="K848" s="4"/>
      <c r="L848" s="4"/>
      <c r="M848" s="4"/>
      <c r="N848" s="4"/>
      <c r="O848" s="4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</row>
    <row r="849" spans="11:26" s="1" customFormat="1" ht="15.95" customHeight="1">
      <c r="K849" s="4"/>
      <c r="L849" s="4"/>
      <c r="M849" s="4"/>
      <c r="N849" s="4"/>
      <c r="O849" s="4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</row>
    <row r="850" spans="11:26" s="1" customFormat="1" ht="15.95" customHeight="1">
      <c r="K850" s="4"/>
      <c r="L850" s="4"/>
      <c r="M850" s="4"/>
      <c r="N850" s="4"/>
      <c r="O850" s="4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</row>
    <row r="851" spans="11:26" s="1" customFormat="1" ht="15.95" customHeight="1">
      <c r="K851" s="4"/>
      <c r="L851" s="4"/>
      <c r="M851" s="4"/>
      <c r="N851" s="4"/>
      <c r="O851" s="4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</row>
    <row r="852" spans="11:26" s="1" customFormat="1" ht="15.95" customHeight="1">
      <c r="K852" s="4"/>
      <c r="L852" s="4"/>
      <c r="M852" s="4"/>
      <c r="N852" s="4"/>
      <c r="O852" s="4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</row>
    <row r="853" spans="11:26" s="1" customFormat="1" ht="15.95" customHeight="1">
      <c r="K853" s="4"/>
      <c r="L853" s="4"/>
      <c r="M853" s="4"/>
      <c r="N853" s="4"/>
      <c r="O853" s="4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</row>
    <row r="854" spans="11:26" s="1" customFormat="1" ht="15.95" customHeight="1">
      <c r="K854" s="4"/>
      <c r="L854" s="4"/>
      <c r="M854" s="4"/>
      <c r="N854" s="4"/>
      <c r="O854" s="4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</row>
    <row r="855" spans="11:26" s="1" customFormat="1" ht="15.95" customHeight="1">
      <c r="K855" s="4"/>
      <c r="L855" s="4"/>
      <c r="M855" s="4"/>
      <c r="N855" s="4"/>
      <c r="O855" s="4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</row>
    <row r="856" spans="11:26" s="1" customFormat="1" ht="15.95" customHeight="1">
      <c r="K856" s="4"/>
      <c r="L856" s="4"/>
      <c r="M856" s="4"/>
      <c r="N856" s="4"/>
      <c r="O856" s="4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</row>
    <row r="857" spans="11:26" s="1" customFormat="1" ht="15.95" customHeight="1">
      <c r="K857" s="4"/>
      <c r="L857" s="4"/>
      <c r="M857" s="4"/>
      <c r="N857" s="4"/>
      <c r="O857" s="4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</row>
    <row r="858" spans="11:26" s="1" customFormat="1" ht="15.95" customHeight="1">
      <c r="K858" s="4"/>
      <c r="L858" s="4"/>
      <c r="M858" s="4"/>
      <c r="N858" s="4"/>
      <c r="O858" s="4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</row>
    <row r="859" spans="11:26" s="1" customFormat="1" ht="15.95" customHeight="1">
      <c r="K859" s="4"/>
      <c r="L859" s="4"/>
      <c r="M859" s="4"/>
      <c r="N859" s="4"/>
      <c r="O859" s="4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</row>
    <row r="860" spans="11:26" s="1" customFormat="1" ht="15.95" customHeight="1">
      <c r="K860" s="4"/>
      <c r="L860" s="4"/>
      <c r="M860" s="4"/>
      <c r="N860" s="4"/>
      <c r="O860" s="4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</row>
    <row r="861" spans="11:26" s="1" customFormat="1" ht="15.95" customHeight="1">
      <c r="K861" s="4"/>
      <c r="L861" s="4"/>
      <c r="M861" s="4"/>
      <c r="N861" s="4"/>
      <c r="O861" s="4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</row>
    <row r="862" spans="11:26" s="1" customFormat="1" ht="15.95" customHeight="1">
      <c r="K862" s="4"/>
      <c r="L862" s="4"/>
      <c r="M862" s="4"/>
      <c r="N862" s="4"/>
      <c r="O862" s="4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</row>
    <row r="863" spans="11:26" s="1" customFormat="1" ht="15.95" customHeight="1">
      <c r="K863" s="4"/>
      <c r="L863" s="4"/>
      <c r="M863" s="4"/>
      <c r="N863" s="4"/>
      <c r="O863" s="4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</row>
    <row r="864" spans="11:26" s="1" customFormat="1" ht="15.95" customHeight="1">
      <c r="K864" s="4"/>
      <c r="L864" s="4"/>
      <c r="M864" s="4"/>
      <c r="N864" s="4"/>
      <c r="O864" s="4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</row>
    <row r="865" spans="11:26" s="1" customFormat="1" ht="15.95" customHeight="1">
      <c r="K865" s="4"/>
      <c r="L865" s="4"/>
      <c r="M865" s="4"/>
      <c r="N865" s="4"/>
      <c r="O865" s="4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</row>
    <row r="866" spans="11:26" s="1" customFormat="1" ht="15.95" customHeight="1">
      <c r="K866" s="4"/>
      <c r="L866" s="4"/>
      <c r="M866" s="4"/>
      <c r="N866" s="4"/>
      <c r="O866" s="4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</row>
    <row r="867" spans="11:26" s="1" customFormat="1" ht="15.95" customHeight="1">
      <c r="K867" s="4"/>
      <c r="L867" s="4"/>
      <c r="M867" s="4"/>
      <c r="N867" s="4"/>
      <c r="O867" s="4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</row>
    <row r="868" spans="11:26" s="1" customFormat="1" ht="15.95" customHeight="1">
      <c r="K868" s="4"/>
      <c r="L868" s="4"/>
      <c r="M868" s="4"/>
      <c r="N868" s="4"/>
      <c r="O868" s="4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</row>
    <row r="869" spans="11:26" s="1" customFormat="1" ht="15.95" customHeight="1">
      <c r="K869" s="4"/>
      <c r="L869" s="4"/>
      <c r="M869" s="4"/>
      <c r="N869" s="4"/>
      <c r="O869" s="4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</row>
    <row r="870" spans="11:26" s="1" customFormat="1" ht="15.95" customHeight="1">
      <c r="K870" s="4"/>
      <c r="L870" s="4"/>
      <c r="M870" s="4"/>
      <c r="N870" s="4"/>
      <c r="O870" s="4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</row>
    <row r="871" spans="11:26" s="1" customFormat="1" ht="15.95" customHeight="1">
      <c r="K871" s="4"/>
      <c r="L871" s="4"/>
      <c r="M871" s="4"/>
      <c r="N871" s="4"/>
      <c r="O871" s="4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</row>
    <row r="872" spans="11:26" s="1" customFormat="1" ht="15.95" customHeight="1">
      <c r="K872" s="4"/>
      <c r="L872" s="4"/>
      <c r="M872" s="4"/>
      <c r="N872" s="4"/>
      <c r="O872" s="4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</row>
    <row r="873" spans="11:26" s="1" customFormat="1" ht="15.95" customHeight="1">
      <c r="K873" s="4"/>
      <c r="L873" s="4"/>
      <c r="M873" s="4"/>
      <c r="N873" s="4"/>
      <c r="O873" s="4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</row>
    <row r="874" spans="11:26" s="1" customFormat="1" ht="15.95" customHeight="1">
      <c r="K874" s="4"/>
      <c r="L874" s="4"/>
      <c r="M874" s="4"/>
      <c r="N874" s="4"/>
      <c r="O874" s="4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</row>
    <row r="875" spans="11:26" s="1" customFormat="1" ht="15.95" customHeight="1">
      <c r="K875" s="4"/>
      <c r="L875" s="4"/>
      <c r="M875" s="4"/>
      <c r="N875" s="4"/>
      <c r="O875" s="4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</row>
    <row r="876" spans="11:26" s="1" customFormat="1" ht="15.95" customHeight="1">
      <c r="K876" s="4"/>
      <c r="L876" s="4"/>
      <c r="M876" s="4"/>
      <c r="N876" s="4"/>
      <c r="O876" s="4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</row>
    <row r="877" spans="11:26" s="1" customFormat="1" ht="15.95" customHeight="1">
      <c r="K877" s="4"/>
      <c r="L877" s="4"/>
      <c r="M877" s="4"/>
      <c r="N877" s="4"/>
      <c r="O877" s="4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</row>
    <row r="878" spans="11:26" s="1" customFormat="1" ht="15.95" customHeight="1">
      <c r="K878" s="4"/>
      <c r="L878" s="4"/>
      <c r="M878" s="4"/>
      <c r="N878" s="4"/>
      <c r="O878" s="4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</row>
    <row r="879" spans="11:26" s="1" customFormat="1" ht="15.95" customHeight="1">
      <c r="K879" s="4"/>
      <c r="L879" s="4"/>
      <c r="M879" s="4"/>
      <c r="N879" s="4"/>
      <c r="O879" s="4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</row>
    <row r="880" spans="11:26" s="1" customFormat="1" ht="15.95" customHeight="1">
      <c r="K880" s="4"/>
      <c r="L880" s="4"/>
      <c r="M880" s="4"/>
      <c r="N880" s="4"/>
      <c r="O880" s="4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</row>
    <row r="881" spans="11:26" s="1" customFormat="1" ht="15.95" customHeight="1">
      <c r="K881" s="4"/>
      <c r="L881" s="4"/>
      <c r="M881" s="4"/>
      <c r="N881" s="4"/>
      <c r="O881" s="4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</row>
    <row r="882" spans="11:26" s="1" customFormat="1" ht="15.95" customHeight="1">
      <c r="K882" s="4"/>
      <c r="L882" s="4"/>
      <c r="M882" s="4"/>
      <c r="N882" s="4"/>
      <c r="O882" s="4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</row>
    <row r="883" spans="11:26" s="1" customFormat="1" ht="15.95" customHeight="1">
      <c r="K883" s="4"/>
      <c r="L883" s="4"/>
      <c r="M883" s="4"/>
      <c r="N883" s="4"/>
      <c r="O883" s="4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</row>
    <row r="884" spans="11:26" s="1" customFormat="1" ht="15.95" customHeight="1">
      <c r="K884" s="4"/>
      <c r="L884" s="4"/>
      <c r="M884" s="4"/>
      <c r="N884" s="4"/>
      <c r="O884" s="4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</row>
    <row r="885" spans="11:26" s="1" customFormat="1" ht="15.95" customHeight="1">
      <c r="K885" s="4"/>
      <c r="L885" s="4"/>
      <c r="M885" s="4"/>
      <c r="N885" s="4"/>
      <c r="O885" s="4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</row>
    <row r="886" spans="11:26" s="1" customFormat="1" ht="15.95" customHeight="1">
      <c r="K886" s="4"/>
      <c r="L886" s="4"/>
      <c r="M886" s="4"/>
      <c r="N886" s="4"/>
      <c r="O886" s="4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</row>
    <row r="887" spans="11:26" s="1" customFormat="1" ht="15.95" customHeight="1">
      <c r="K887" s="4"/>
      <c r="L887" s="4"/>
      <c r="M887" s="4"/>
      <c r="N887" s="4"/>
      <c r="O887" s="4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</row>
    <row r="888" spans="11:26" s="1" customFormat="1" ht="15.95" customHeight="1">
      <c r="K888" s="4"/>
      <c r="L888" s="4"/>
      <c r="M888" s="4"/>
      <c r="N888" s="4"/>
      <c r="O888" s="4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</row>
    <row r="889" spans="11:26" s="1" customFormat="1" ht="15.95" customHeight="1">
      <c r="K889" s="4"/>
      <c r="L889" s="4"/>
      <c r="M889" s="4"/>
      <c r="N889" s="4"/>
      <c r="O889" s="4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</row>
    <row r="890" spans="11:26" s="1" customFormat="1" ht="15.95" customHeight="1">
      <c r="K890" s="4"/>
      <c r="L890" s="4"/>
      <c r="M890" s="4"/>
      <c r="N890" s="4"/>
      <c r="O890" s="4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</row>
    <row r="891" spans="11:26" s="1" customFormat="1" ht="15.95" customHeight="1">
      <c r="K891" s="4"/>
      <c r="L891" s="4"/>
      <c r="M891" s="4"/>
      <c r="N891" s="4"/>
      <c r="O891" s="4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</row>
    <row r="892" spans="11:26" s="1" customFormat="1" ht="15.95" customHeight="1">
      <c r="K892" s="4"/>
      <c r="L892" s="4"/>
      <c r="M892" s="4"/>
      <c r="N892" s="4"/>
      <c r="O892" s="4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</row>
    <row r="893" spans="11:26" s="1" customFormat="1" ht="15.95" customHeight="1">
      <c r="K893" s="4"/>
      <c r="L893" s="4"/>
      <c r="M893" s="4"/>
      <c r="N893" s="4"/>
      <c r="O893" s="4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</row>
    <row r="894" spans="11:26" s="1" customFormat="1" ht="15.95" customHeight="1">
      <c r="K894" s="4"/>
      <c r="L894" s="4"/>
      <c r="M894" s="4"/>
      <c r="N894" s="4"/>
      <c r="O894" s="4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</row>
    <row r="895" spans="11:26" s="1" customFormat="1" ht="15.95" customHeight="1">
      <c r="K895" s="4"/>
      <c r="L895" s="4"/>
      <c r="M895" s="4"/>
      <c r="N895" s="4"/>
      <c r="O895" s="4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</row>
    <row r="896" spans="11:26" s="1" customFormat="1" ht="15.95" customHeight="1">
      <c r="K896" s="4"/>
      <c r="L896" s="4"/>
      <c r="M896" s="4"/>
      <c r="N896" s="4"/>
      <c r="O896" s="4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</row>
    <row r="897" spans="11:26" s="1" customFormat="1" ht="15.95" customHeight="1">
      <c r="K897" s="4"/>
      <c r="L897" s="4"/>
      <c r="M897" s="4"/>
      <c r="N897" s="4"/>
      <c r="O897" s="4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</row>
    <row r="898" spans="11:26" s="1" customFormat="1" ht="15.95" customHeight="1">
      <c r="K898" s="4"/>
      <c r="L898" s="4"/>
      <c r="M898" s="4"/>
      <c r="N898" s="4"/>
      <c r="O898" s="4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</row>
    <row r="899" spans="11:26" s="1" customFormat="1" ht="15.95" customHeight="1">
      <c r="K899" s="4"/>
      <c r="L899" s="4"/>
      <c r="M899" s="4"/>
      <c r="N899" s="4"/>
      <c r="O899" s="4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</row>
    <row r="900" spans="11:26" s="1" customFormat="1" ht="15.95" customHeight="1">
      <c r="K900" s="4"/>
      <c r="L900" s="4"/>
      <c r="M900" s="4"/>
      <c r="N900" s="4"/>
      <c r="O900" s="4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</row>
    <row r="901" spans="11:26" s="1" customFormat="1" ht="15.95" customHeight="1">
      <c r="K901" s="4"/>
      <c r="L901" s="4"/>
      <c r="M901" s="4"/>
      <c r="N901" s="4"/>
      <c r="O901" s="4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</row>
    <row r="902" spans="11:26" s="1" customFormat="1" ht="15.95" customHeight="1">
      <c r="K902" s="4"/>
      <c r="L902" s="4"/>
      <c r="M902" s="4"/>
      <c r="N902" s="4"/>
      <c r="O902" s="4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</row>
    <row r="903" spans="11:26" s="1" customFormat="1" ht="15.95" customHeight="1">
      <c r="K903" s="4"/>
      <c r="L903" s="4"/>
      <c r="M903" s="4"/>
      <c r="N903" s="4"/>
      <c r="O903" s="4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</row>
    <row r="904" spans="11:26" s="1" customFormat="1" ht="15.95" customHeight="1">
      <c r="K904" s="4"/>
      <c r="L904" s="4"/>
      <c r="M904" s="4"/>
      <c r="N904" s="4"/>
      <c r="O904" s="4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</row>
    <row r="905" spans="11:26" s="1" customFormat="1" ht="15.95" customHeight="1">
      <c r="K905" s="4"/>
      <c r="L905" s="4"/>
      <c r="M905" s="4"/>
      <c r="N905" s="4"/>
      <c r="O905" s="4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</row>
    <row r="906" spans="11:26" s="1" customFormat="1" ht="15.95" customHeight="1">
      <c r="K906" s="4"/>
      <c r="L906" s="4"/>
      <c r="M906" s="4"/>
      <c r="N906" s="4"/>
      <c r="O906" s="4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</row>
    <row r="907" spans="11:26" s="1" customFormat="1" ht="15.95" customHeight="1">
      <c r="K907" s="4"/>
      <c r="L907" s="4"/>
      <c r="M907" s="4"/>
      <c r="N907" s="4"/>
      <c r="O907" s="4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</row>
    <row r="908" spans="11:26" s="1" customFormat="1" ht="15.95" customHeight="1">
      <c r="K908" s="4"/>
      <c r="L908" s="4"/>
      <c r="M908" s="4"/>
      <c r="N908" s="4"/>
      <c r="O908" s="4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</row>
    <row r="909" spans="11:26" s="1" customFormat="1" ht="15.95" customHeight="1">
      <c r="K909" s="4"/>
      <c r="L909" s="4"/>
      <c r="M909" s="4"/>
      <c r="N909" s="4"/>
      <c r="O909" s="4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</row>
    <row r="910" spans="11:26" s="1" customFormat="1" ht="15.95" customHeight="1">
      <c r="K910" s="4"/>
      <c r="L910" s="4"/>
      <c r="M910" s="4"/>
      <c r="N910" s="4"/>
      <c r="O910" s="4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</row>
    <row r="911" spans="11:26" s="1" customFormat="1" ht="15.95" customHeight="1">
      <c r="K911" s="4"/>
      <c r="L911" s="4"/>
      <c r="M911" s="4"/>
      <c r="N911" s="4"/>
      <c r="O911" s="4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</row>
    <row r="912" spans="11:26" s="1" customFormat="1" ht="15.95" customHeight="1">
      <c r="K912" s="4"/>
      <c r="L912" s="4"/>
      <c r="M912" s="4"/>
      <c r="N912" s="4"/>
      <c r="O912" s="4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</row>
    <row r="913" spans="11:26" s="1" customFormat="1" ht="15.95" customHeight="1">
      <c r="K913" s="4"/>
      <c r="L913" s="4"/>
      <c r="M913" s="4"/>
      <c r="N913" s="4"/>
      <c r="O913" s="4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</row>
    <row r="914" spans="11:26" s="1" customFormat="1" ht="15.95" customHeight="1">
      <c r="K914" s="4"/>
      <c r="L914" s="4"/>
      <c r="M914" s="4"/>
      <c r="N914" s="4"/>
      <c r="O914" s="4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</row>
    <row r="915" spans="11:26" s="1" customFormat="1" ht="15.95" customHeight="1">
      <c r="K915" s="4"/>
      <c r="L915" s="4"/>
      <c r="M915" s="4"/>
      <c r="N915" s="4"/>
      <c r="O915" s="4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</row>
    <row r="916" spans="11:26" s="1" customFormat="1" ht="15.95" customHeight="1">
      <c r="K916" s="4"/>
      <c r="L916" s="4"/>
      <c r="M916" s="4"/>
      <c r="N916" s="4"/>
      <c r="O916" s="4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</row>
    <row r="917" spans="11:26" s="1" customFormat="1" ht="15.95" customHeight="1">
      <c r="K917" s="4"/>
      <c r="L917" s="4"/>
      <c r="M917" s="4"/>
      <c r="N917" s="4"/>
      <c r="O917" s="4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</row>
    <row r="918" spans="11:26" s="1" customFormat="1" ht="15.95" customHeight="1">
      <c r="K918" s="4"/>
      <c r="L918" s="4"/>
      <c r="M918" s="4"/>
      <c r="N918" s="4"/>
      <c r="O918" s="4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</row>
    <row r="919" spans="11:26" s="1" customFormat="1" ht="15.95" customHeight="1">
      <c r="K919" s="4"/>
      <c r="L919" s="4"/>
      <c r="M919" s="4"/>
      <c r="N919" s="4"/>
      <c r="O919" s="4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</row>
    <row r="920" spans="11:26" s="1" customFormat="1" ht="15.95" customHeight="1">
      <c r="K920" s="4"/>
      <c r="L920" s="4"/>
      <c r="M920" s="4"/>
      <c r="N920" s="4"/>
      <c r="O920" s="4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</row>
    <row r="921" spans="11:26" s="1" customFormat="1" ht="15.95" customHeight="1">
      <c r="K921" s="4"/>
      <c r="L921" s="4"/>
      <c r="M921" s="4"/>
      <c r="N921" s="4"/>
      <c r="O921" s="4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</row>
    <row r="922" spans="11:26" s="1" customFormat="1" ht="15.95" customHeight="1">
      <c r="K922" s="4"/>
      <c r="L922" s="4"/>
      <c r="M922" s="4"/>
      <c r="N922" s="4"/>
      <c r="O922" s="4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</row>
    <row r="923" spans="11:26" s="1" customFormat="1" ht="15.95" customHeight="1">
      <c r="K923" s="4"/>
      <c r="L923" s="4"/>
      <c r="M923" s="4"/>
      <c r="N923" s="4"/>
      <c r="O923" s="4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</row>
    <row r="924" spans="11:26" s="1" customFormat="1" ht="15.95" customHeight="1">
      <c r="K924" s="4"/>
      <c r="L924" s="4"/>
      <c r="M924" s="4"/>
      <c r="N924" s="4"/>
      <c r="O924" s="4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</row>
    <row r="925" spans="11:26" s="1" customFormat="1" ht="15.95" customHeight="1">
      <c r="K925" s="4"/>
      <c r="L925" s="4"/>
      <c r="M925" s="4"/>
      <c r="N925" s="4"/>
      <c r="O925" s="4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</row>
    <row r="926" spans="11:26" s="1" customFormat="1" ht="15.95" customHeight="1">
      <c r="K926" s="4"/>
      <c r="L926" s="4"/>
      <c r="M926" s="4"/>
      <c r="N926" s="4"/>
      <c r="O926" s="4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</row>
    <row r="927" spans="11:26" s="1" customFormat="1" ht="15.95" customHeight="1">
      <c r="K927" s="4"/>
      <c r="L927" s="4"/>
      <c r="M927" s="4"/>
      <c r="N927" s="4"/>
      <c r="O927" s="4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</row>
    <row r="928" spans="11:26" s="1" customFormat="1" ht="15.95" customHeight="1">
      <c r="K928" s="4"/>
      <c r="L928" s="4"/>
      <c r="M928" s="4"/>
      <c r="N928" s="4"/>
      <c r="O928" s="4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</row>
    <row r="929" spans="11:26" s="1" customFormat="1" ht="15.95" customHeight="1">
      <c r="K929" s="4"/>
      <c r="L929" s="4"/>
      <c r="M929" s="4"/>
      <c r="N929" s="4"/>
      <c r="O929" s="4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</row>
    <row r="930" spans="11:26" s="1" customFormat="1" ht="15.95" customHeight="1">
      <c r="K930" s="4"/>
      <c r="L930" s="4"/>
      <c r="M930" s="4"/>
      <c r="N930" s="4"/>
      <c r="O930" s="4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</row>
    <row r="931" spans="11:26" s="1" customFormat="1" ht="15.95" customHeight="1">
      <c r="K931" s="4"/>
      <c r="L931" s="4"/>
      <c r="M931" s="4"/>
      <c r="N931" s="4"/>
      <c r="O931" s="4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</row>
    <row r="932" spans="11:26" s="1" customFormat="1" ht="15.95" customHeight="1">
      <c r="K932" s="4"/>
      <c r="L932" s="4"/>
      <c r="M932" s="4"/>
      <c r="N932" s="4"/>
      <c r="O932" s="4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</row>
    <row r="933" spans="11:26" s="1" customFormat="1" ht="15.95" customHeight="1">
      <c r="K933" s="4"/>
      <c r="L933" s="4"/>
      <c r="M933" s="4"/>
      <c r="N933" s="4"/>
      <c r="O933" s="4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</row>
    <row r="934" spans="11:26" s="1" customFormat="1" ht="15.95" customHeight="1">
      <c r="K934" s="4"/>
      <c r="L934" s="4"/>
      <c r="M934" s="4"/>
      <c r="N934" s="4"/>
      <c r="O934" s="4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</row>
    <row r="935" spans="11:26" s="1" customFormat="1" ht="15.95" customHeight="1">
      <c r="K935" s="4"/>
      <c r="L935" s="4"/>
      <c r="M935" s="4"/>
      <c r="N935" s="4"/>
      <c r="O935" s="4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</row>
    <row r="936" spans="11:26" s="1" customFormat="1" ht="15.95" customHeight="1">
      <c r="K936" s="4"/>
      <c r="L936" s="4"/>
      <c r="M936" s="4"/>
      <c r="N936" s="4"/>
      <c r="O936" s="4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</row>
    <row r="937" spans="11:26" s="1" customFormat="1" ht="15.95" customHeight="1">
      <c r="K937" s="4"/>
      <c r="L937" s="4"/>
      <c r="M937" s="4"/>
      <c r="N937" s="4"/>
      <c r="O937" s="4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</row>
    <row r="938" spans="11:26" s="1" customFormat="1" ht="15.95" customHeight="1">
      <c r="K938" s="4"/>
      <c r="L938" s="4"/>
      <c r="M938" s="4"/>
      <c r="N938" s="4"/>
      <c r="O938" s="4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</row>
    <row r="939" spans="11:26" s="1" customFormat="1" ht="15.95" customHeight="1">
      <c r="K939" s="4"/>
      <c r="L939" s="4"/>
      <c r="M939" s="4"/>
      <c r="N939" s="4"/>
      <c r="O939" s="4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</row>
    <row r="940" spans="11:26" s="1" customFormat="1" ht="15.95" customHeight="1">
      <c r="K940" s="4"/>
      <c r="L940" s="4"/>
      <c r="M940" s="4"/>
      <c r="N940" s="4"/>
      <c r="O940" s="4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</row>
    <row r="941" spans="11:26" s="1" customFormat="1" ht="15.95" customHeight="1">
      <c r="K941" s="4"/>
      <c r="L941" s="4"/>
      <c r="M941" s="4"/>
      <c r="N941" s="4"/>
      <c r="O941" s="4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</row>
    <row r="942" spans="11:26" s="1" customFormat="1" ht="15.95" customHeight="1">
      <c r="K942" s="4"/>
      <c r="L942" s="4"/>
      <c r="M942" s="4"/>
      <c r="N942" s="4"/>
      <c r="O942" s="4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</row>
    <row r="943" spans="11:26" s="1" customFormat="1" ht="15.95" customHeight="1">
      <c r="K943" s="4"/>
      <c r="L943" s="4"/>
      <c r="M943" s="4"/>
      <c r="N943" s="4"/>
      <c r="O943" s="4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</row>
    <row r="944" spans="11:26" s="1" customFormat="1" ht="15.95" customHeight="1">
      <c r="K944" s="4"/>
      <c r="L944" s="4"/>
      <c r="M944" s="4"/>
      <c r="N944" s="4"/>
      <c r="O944" s="4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</row>
    <row r="945" spans="11:26" s="1" customFormat="1" ht="15.95" customHeight="1">
      <c r="K945" s="4"/>
      <c r="L945" s="4"/>
      <c r="M945" s="4"/>
      <c r="N945" s="4"/>
      <c r="O945" s="4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</row>
    <row r="946" spans="11:26" s="1" customFormat="1" ht="15.95" customHeight="1">
      <c r="K946" s="4"/>
      <c r="L946" s="4"/>
      <c r="M946" s="4"/>
      <c r="N946" s="4"/>
      <c r="O946" s="4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</row>
    <row r="947" spans="11:26" s="1" customFormat="1" ht="15.95" customHeight="1">
      <c r="K947" s="4"/>
      <c r="L947" s="4"/>
      <c r="M947" s="4"/>
      <c r="N947" s="4"/>
      <c r="O947" s="4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</row>
    <row r="948" spans="11:26" s="1" customFormat="1" ht="15.95" customHeight="1">
      <c r="K948" s="4"/>
      <c r="L948" s="4"/>
      <c r="M948" s="4"/>
      <c r="N948" s="4"/>
      <c r="O948" s="4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</row>
    <row r="949" spans="11:26" s="1" customFormat="1" ht="15.95" customHeight="1">
      <c r="K949" s="4"/>
      <c r="L949" s="4"/>
      <c r="M949" s="4"/>
      <c r="N949" s="4"/>
      <c r="O949" s="4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</row>
    <row r="950" spans="11:26" s="1" customFormat="1" ht="15.95" customHeight="1">
      <c r="K950" s="4"/>
      <c r="L950" s="4"/>
      <c r="M950" s="4"/>
      <c r="N950" s="4"/>
      <c r="O950" s="4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</row>
    <row r="951" spans="11:26" s="1" customFormat="1" ht="15.95" customHeight="1">
      <c r="K951" s="4"/>
      <c r="L951" s="4"/>
      <c r="M951" s="4"/>
      <c r="N951" s="4"/>
      <c r="O951" s="4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</row>
    <row r="952" spans="11:26" s="1" customFormat="1" ht="15.95" customHeight="1">
      <c r="K952" s="4"/>
      <c r="L952" s="4"/>
      <c r="M952" s="4"/>
      <c r="N952" s="4"/>
      <c r="O952" s="4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</row>
    <row r="953" spans="11:26" s="1" customFormat="1" ht="15.95" customHeight="1">
      <c r="K953" s="4"/>
      <c r="L953" s="4"/>
      <c r="M953" s="4"/>
      <c r="N953" s="4"/>
      <c r="O953" s="4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</row>
    <row r="954" spans="11:26" s="1" customFormat="1" ht="15.95" customHeight="1">
      <c r="K954" s="4"/>
      <c r="L954" s="4"/>
      <c r="M954" s="4"/>
      <c r="N954" s="4"/>
      <c r="O954" s="4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</row>
    <row r="955" spans="11:26" s="1" customFormat="1" ht="15.95" customHeight="1">
      <c r="K955" s="4"/>
      <c r="L955" s="4"/>
      <c r="M955" s="4"/>
      <c r="N955" s="4"/>
      <c r="O955" s="4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</row>
    <row r="956" spans="11:26" s="1" customFormat="1" ht="15.95" customHeight="1">
      <c r="K956" s="4"/>
      <c r="L956" s="4"/>
      <c r="M956" s="4"/>
      <c r="N956" s="4"/>
      <c r="O956" s="4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</row>
    <row r="957" spans="11:26" s="1" customFormat="1" ht="15.95" customHeight="1">
      <c r="K957" s="4"/>
      <c r="L957" s="4"/>
      <c r="M957" s="4"/>
      <c r="N957" s="4"/>
      <c r="O957" s="4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</row>
    <row r="958" spans="11:26" s="1" customFormat="1" ht="15.95" customHeight="1">
      <c r="K958" s="4"/>
      <c r="L958" s="4"/>
      <c r="M958" s="4"/>
      <c r="N958" s="4"/>
      <c r="O958" s="4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</row>
    <row r="959" spans="11:26" s="1" customFormat="1" ht="15.95" customHeight="1">
      <c r="K959" s="4"/>
      <c r="L959" s="4"/>
      <c r="M959" s="4"/>
      <c r="N959" s="4"/>
      <c r="O959" s="4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</row>
    <row r="960" spans="11:26" s="1" customFormat="1" ht="15.95" customHeight="1">
      <c r="K960" s="4"/>
      <c r="L960" s="4"/>
      <c r="M960" s="4"/>
      <c r="N960" s="4"/>
      <c r="O960" s="4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</row>
    <row r="961" spans="11:26" s="1" customFormat="1" ht="15.95" customHeight="1">
      <c r="K961" s="4"/>
      <c r="L961" s="4"/>
      <c r="M961" s="4"/>
      <c r="N961" s="4"/>
      <c r="O961" s="4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</row>
    <row r="962" spans="11:26" s="1" customFormat="1" ht="15.95" customHeight="1">
      <c r="K962" s="4"/>
      <c r="L962" s="4"/>
      <c r="M962" s="4"/>
      <c r="N962" s="4"/>
      <c r="O962" s="4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</row>
    <row r="963" spans="11:26" s="1" customFormat="1" ht="15.95" customHeight="1">
      <c r="K963" s="4"/>
      <c r="L963" s="4"/>
      <c r="M963" s="4"/>
      <c r="N963" s="4"/>
      <c r="O963" s="4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</row>
    <row r="964" spans="11:26" s="1" customFormat="1" ht="15.95" customHeight="1">
      <c r="K964" s="4"/>
      <c r="L964" s="4"/>
      <c r="M964" s="4"/>
      <c r="N964" s="4"/>
      <c r="O964" s="4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</row>
    <row r="965" spans="11:26" s="1" customFormat="1" ht="15.95" customHeight="1">
      <c r="K965" s="4"/>
      <c r="L965" s="4"/>
      <c r="M965" s="4"/>
      <c r="N965" s="4"/>
      <c r="O965" s="4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</row>
    <row r="966" spans="11:26" s="1" customFormat="1" ht="15.95" customHeight="1">
      <c r="K966" s="4"/>
      <c r="L966" s="4"/>
      <c r="M966" s="4"/>
      <c r="N966" s="4"/>
      <c r="O966" s="4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</row>
    <row r="967" spans="11:26" s="1" customFormat="1" ht="15.95" customHeight="1">
      <c r="K967" s="4"/>
      <c r="L967" s="4"/>
      <c r="M967" s="4"/>
      <c r="N967" s="4"/>
      <c r="O967" s="4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</row>
    <row r="968" spans="11:26" s="1" customFormat="1" ht="15.95" customHeight="1">
      <c r="K968" s="4"/>
      <c r="L968" s="4"/>
      <c r="M968" s="4"/>
      <c r="N968" s="4"/>
      <c r="O968" s="4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</row>
    <row r="969" spans="11:26" s="1" customFormat="1" ht="15.95" customHeight="1">
      <c r="K969" s="4"/>
      <c r="L969" s="4"/>
      <c r="M969" s="4"/>
      <c r="N969" s="4"/>
      <c r="O969" s="4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</row>
    <row r="970" spans="11:26" s="1" customFormat="1" ht="15.95" customHeight="1">
      <c r="K970" s="4"/>
      <c r="L970" s="4"/>
      <c r="M970" s="4"/>
      <c r="N970" s="4"/>
      <c r="O970" s="4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</row>
    <row r="971" spans="11:26" s="1" customFormat="1" ht="15.95" customHeight="1">
      <c r="K971" s="4"/>
      <c r="L971" s="4"/>
      <c r="M971" s="4"/>
      <c r="N971" s="4"/>
      <c r="O971" s="4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</row>
    <row r="972" spans="11:26" s="1" customFormat="1" ht="15.95" customHeight="1">
      <c r="K972" s="4"/>
      <c r="L972" s="4"/>
      <c r="M972" s="4"/>
      <c r="N972" s="4"/>
      <c r="O972" s="4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</row>
    <row r="973" spans="11:26" s="1" customFormat="1" ht="15.95" customHeight="1">
      <c r="K973" s="4"/>
      <c r="L973" s="4"/>
      <c r="M973" s="4"/>
      <c r="N973" s="4"/>
      <c r="O973" s="4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</row>
    <row r="974" spans="11:26" s="1" customFormat="1" ht="15.95" customHeight="1">
      <c r="K974" s="4"/>
      <c r="L974" s="4"/>
      <c r="M974" s="4"/>
      <c r="N974" s="4"/>
      <c r="O974" s="4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</row>
    <row r="975" spans="11:26" s="1" customFormat="1" ht="15.95" customHeight="1">
      <c r="K975" s="4"/>
      <c r="L975" s="4"/>
      <c r="M975" s="4"/>
      <c r="N975" s="4"/>
      <c r="O975" s="4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</row>
    <row r="976" spans="11:26" s="1" customFormat="1" ht="15.95" customHeight="1">
      <c r="K976" s="4"/>
      <c r="L976" s="4"/>
      <c r="M976" s="4"/>
      <c r="N976" s="4"/>
      <c r="O976" s="4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</row>
    <row r="977" spans="11:26" s="1" customFormat="1" ht="15.95" customHeight="1">
      <c r="K977" s="4"/>
      <c r="L977" s="4"/>
      <c r="M977" s="4"/>
      <c r="N977" s="4"/>
      <c r="O977" s="4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</row>
    <row r="978" spans="11:26" s="1" customFormat="1" ht="15.95" customHeight="1">
      <c r="K978" s="4"/>
      <c r="L978" s="4"/>
      <c r="M978" s="4"/>
      <c r="N978" s="4"/>
      <c r="O978" s="4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</row>
    <row r="979" spans="11:26" s="1" customFormat="1" ht="15.95" customHeight="1">
      <c r="K979" s="4"/>
      <c r="L979" s="4"/>
      <c r="M979" s="4"/>
      <c r="N979" s="4"/>
      <c r="O979" s="4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</row>
    <row r="980" spans="11:26" s="1" customFormat="1" ht="15.95" customHeight="1">
      <c r="K980" s="4"/>
      <c r="L980" s="4"/>
      <c r="M980" s="4"/>
      <c r="N980" s="4"/>
      <c r="O980" s="4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</row>
    <row r="981" spans="11:26" s="1" customFormat="1" ht="15.95" customHeight="1">
      <c r="K981" s="4"/>
      <c r="L981" s="4"/>
      <c r="M981" s="4"/>
      <c r="N981" s="4"/>
      <c r="O981" s="4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</row>
    <row r="982" spans="11:26" s="1" customFormat="1" ht="15.95" customHeight="1">
      <c r="K982" s="4"/>
      <c r="L982" s="4"/>
      <c r="M982" s="4"/>
      <c r="N982" s="4"/>
      <c r="O982" s="4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</row>
    <row r="983" spans="11:26" s="1" customFormat="1" ht="15.95" customHeight="1">
      <c r="K983" s="4"/>
      <c r="L983" s="4"/>
      <c r="M983" s="4"/>
      <c r="N983" s="4"/>
      <c r="O983" s="4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</row>
    <row r="984" spans="11:26" s="1" customFormat="1" ht="15.95" customHeight="1">
      <c r="K984" s="4"/>
      <c r="L984" s="4"/>
      <c r="M984" s="4"/>
      <c r="N984" s="4"/>
      <c r="O984" s="4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</row>
    <row r="985" spans="11:26" s="1" customFormat="1" ht="15.95" customHeight="1">
      <c r="K985" s="4"/>
      <c r="L985" s="4"/>
      <c r="M985" s="4"/>
      <c r="N985" s="4"/>
      <c r="O985" s="4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</row>
    <row r="986" spans="11:26" s="1" customFormat="1" ht="15.95" customHeight="1">
      <c r="K986" s="4"/>
      <c r="L986" s="4"/>
      <c r="M986" s="4"/>
      <c r="N986" s="4"/>
      <c r="O986" s="4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</row>
    <row r="987" spans="11:26" s="1" customFormat="1" ht="15.95" customHeight="1">
      <c r="K987" s="4"/>
      <c r="L987" s="4"/>
      <c r="M987" s="4"/>
      <c r="N987" s="4"/>
      <c r="O987" s="4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</row>
    <row r="988" spans="11:26" s="1" customFormat="1" ht="15.95" customHeight="1">
      <c r="K988" s="4"/>
      <c r="L988" s="4"/>
      <c r="M988" s="4"/>
      <c r="N988" s="4"/>
      <c r="O988" s="4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</row>
    <row r="989" spans="11:26" s="1" customFormat="1" ht="15.95" customHeight="1">
      <c r="K989" s="4"/>
      <c r="L989" s="4"/>
      <c r="M989" s="4"/>
      <c r="N989" s="4"/>
      <c r="O989" s="4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</row>
    <row r="990" spans="11:26" s="1" customFormat="1" ht="15.95" customHeight="1">
      <c r="K990" s="4"/>
      <c r="L990" s="4"/>
      <c r="M990" s="4"/>
      <c r="N990" s="4"/>
      <c r="O990" s="4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</row>
    <row r="991" spans="11:26" s="1" customFormat="1" ht="15.95" customHeight="1">
      <c r="K991" s="4"/>
      <c r="L991" s="4"/>
      <c r="M991" s="4"/>
      <c r="N991" s="4"/>
      <c r="O991" s="4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</row>
    <row r="992" spans="11:26" s="1" customFormat="1" ht="15.95" customHeight="1">
      <c r="K992" s="4"/>
      <c r="L992" s="4"/>
      <c r="M992" s="4"/>
      <c r="N992" s="4"/>
      <c r="O992" s="4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</row>
    <row r="993" spans="11:26" s="1" customFormat="1" ht="15.95" customHeight="1">
      <c r="K993" s="4"/>
      <c r="L993" s="4"/>
      <c r="M993" s="4"/>
      <c r="N993" s="4"/>
      <c r="O993" s="4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</row>
    <row r="994" spans="11:26" s="1" customFormat="1" ht="15.95" customHeight="1">
      <c r="K994" s="4"/>
      <c r="L994" s="4"/>
      <c r="M994" s="4"/>
      <c r="N994" s="4"/>
      <c r="O994" s="4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</row>
    <row r="995" spans="11:26" s="1" customFormat="1" ht="15.95" customHeight="1">
      <c r="K995" s="4"/>
      <c r="L995" s="4"/>
      <c r="M995" s="4"/>
      <c r="N995" s="4"/>
      <c r="O995" s="4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</row>
    <row r="996" spans="11:26" s="1" customFormat="1" ht="15.95" customHeight="1">
      <c r="K996" s="4"/>
      <c r="L996" s="4"/>
      <c r="M996" s="4"/>
      <c r="N996" s="4"/>
      <c r="O996" s="4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</row>
    <row r="997" spans="11:26" s="1" customFormat="1" ht="15.95" customHeight="1">
      <c r="K997" s="4"/>
      <c r="L997" s="4"/>
      <c r="M997" s="4"/>
      <c r="N997" s="4"/>
      <c r="O997" s="4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</row>
    <row r="998" spans="11:26" s="1" customFormat="1" ht="15.95" customHeight="1">
      <c r="K998" s="4"/>
      <c r="L998" s="4"/>
      <c r="M998" s="4"/>
      <c r="N998" s="4"/>
      <c r="O998" s="4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</row>
    <row r="999" spans="11:26" s="1" customFormat="1" ht="15.95" customHeight="1">
      <c r="K999" s="4"/>
      <c r="L999" s="4"/>
      <c r="M999" s="4"/>
      <c r="N999" s="4"/>
      <c r="O999" s="4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</row>
    <row r="1000" spans="11:26" s="1" customFormat="1" ht="15.95" customHeight="1">
      <c r="K1000" s="4"/>
      <c r="L1000" s="4"/>
      <c r="M1000" s="4"/>
      <c r="N1000" s="4"/>
      <c r="O1000" s="4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</row>
    <row r="1001" spans="11:26" s="1" customFormat="1" ht="15.95" customHeight="1">
      <c r="K1001" s="4"/>
      <c r="L1001" s="4"/>
      <c r="M1001" s="4"/>
      <c r="N1001" s="4"/>
      <c r="O1001" s="4"/>
      <c r="P1001" s="80"/>
      <c r="Q1001" s="80"/>
      <c r="R1001" s="80"/>
      <c r="S1001" s="80"/>
      <c r="T1001" s="80"/>
      <c r="U1001" s="80"/>
      <c r="V1001" s="80"/>
      <c r="W1001" s="80"/>
      <c r="X1001" s="80"/>
      <c r="Y1001" s="80"/>
      <c r="Z1001" s="80"/>
    </row>
    <row r="1002" spans="11:26" s="1" customFormat="1" ht="15.95" customHeight="1">
      <c r="K1002" s="4"/>
      <c r="L1002" s="4"/>
      <c r="M1002" s="4"/>
      <c r="N1002" s="4"/>
      <c r="O1002" s="4"/>
      <c r="P1002" s="80"/>
      <c r="Q1002" s="80"/>
      <c r="R1002" s="80"/>
      <c r="S1002" s="80"/>
      <c r="T1002" s="80"/>
      <c r="U1002" s="80"/>
      <c r="V1002" s="80"/>
      <c r="W1002" s="80"/>
      <c r="X1002" s="80"/>
      <c r="Y1002" s="80"/>
      <c r="Z1002" s="80"/>
    </row>
    <row r="1003" spans="11:26" s="1" customFormat="1" ht="15.95" customHeight="1">
      <c r="K1003" s="4"/>
      <c r="L1003" s="4"/>
      <c r="M1003" s="4"/>
      <c r="N1003" s="4"/>
      <c r="O1003" s="4"/>
      <c r="P1003" s="80"/>
      <c r="Q1003" s="80"/>
      <c r="R1003" s="80"/>
      <c r="S1003" s="80"/>
      <c r="T1003" s="80"/>
      <c r="U1003" s="80"/>
      <c r="V1003" s="80"/>
      <c r="W1003" s="80"/>
      <c r="X1003" s="80"/>
      <c r="Y1003" s="80"/>
      <c r="Z1003" s="80"/>
    </row>
    <row r="1004" spans="11:26" s="1" customFormat="1" ht="15.95" customHeight="1">
      <c r="K1004" s="4"/>
      <c r="L1004" s="4"/>
      <c r="M1004" s="4"/>
      <c r="N1004" s="4"/>
      <c r="O1004" s="4"/>
      <c r="P1004" s="80"/>
      <c r="Q1004" s="80"/>
      <c r="R1004" s="80"/>
      <c r="S1004" s="80"/>
      <c r="T1004" s="80"/>
      <c r="U1004" s="80"/>
      <c r="V1004" s="80"/>
      <c r="W1004" s="80"/>
      <c r="X1004" s="80"/>
      <c r="Y1004" s="80"/>
      <c r="Z1004" s="80"/>
    </row>
    <row r="1005" spans="11:26" s="1" customFormat="1" ht="15.95" customHeight="1">
      <c r="K1005" s="4"/>
      <c r="L1005" s="4"/>
      <c r="M1005" s="4"/>
      <c r="N1005" s="4"/>
      <c r="O1005" s="4"/>
      <c r="P1005" s="80"/>
      <c r="Q1005" s="80"/>
      <c r="R1005" s="80"/>
      <c r="S1005" s="80"/>
      <c r="T1005" s="80"/>
      <c r="U1005" s="80"/>
      <c r="V1005" s="80"/>
      <c r="W1005" s="80"/>
      <c r="X1005" s="80"/>
      <c r="Y1005" s="80"/>
      <c r="Z1005" s="80"/>
    </row>
    <row r="1006" spans="11:26" s="1" customFormat="1" ht="15.95" customHeight="1">
      <c r="K1006" s="4"/>
      <c r="L1006" s="4"/>
      <c r="M1006" s="4"/>
      <c r="N1006" s="4"/>
      <c r="O1006" s="4"/>
      <c r="P1006" s="80"/>
      <c r="Q1006" s="80"/>
      <c r="R1006" s="80"/>
      <c r="S1006" s="80"/>
      <c r="T1006" s="80"/>
      <c r="U1006" s="80"/>
      <c r="V1006" s="80"/>
      <c r="W1006" s="80"/>
      <c r="X1006" s="80"/>
      <c r="Y1006" s="80"/>
      <c r="Z1006" s="80"/>
    </row>
    <row r="1007" spans="11:26" s="1" customFormat="1" ht="15.95" customHeight="1">
      <c r="K1007" s="4"/>
      <c r="L1007" s="4"/>
      <c r="M1007" s="4"/>
      <c r="N1007" s="4"/>
      <c r="O1007" s="4"/>
      <c r="P1007" s="80"/>
      <c r="Q1007" s="80"/>
      <c r="R1007" s="80"/>
      <c r="S1007" s="80"/>
      <c r="T1007" s="80"/>
      <c r="U1007" s="80"/>
      <c r="V1007" s="80"/>
      <c r="W1007" s="80"/>
      <c r="X1007" s="80"/>
      <c r="Y1007" s="80"/>
      <c r="Z1007" s="80"/>
    </row>
    <row r="1008" spans="11:26" s="1" customFormat="1" ht="15.95" customHeight="1">
      <c r="K1008" s="4"/>
      <c r="L1008" s="4"/>
      <c r="M1008" s="4"/>
      <c r="N1008" s="4"/>
      <c r="O1008" s="4"/>
      <c r="P1008" s="80"/>
      <c r="Q1008" s="80"/>
      <c r="R1008" s="80"/>
      <c r="S1008" s="80"/>
      <c r="T1008" s="80"/>
      <c r="U1008" s="80"/>
      <c r="V1008" s="80"/>
      <c r="W1008" s="80"/>
      <c r="X1008" s="80"/>
      <c r="Y1008" s="80"/>
      <c r="Z1008" s="80"/>
    </row>
    <row r="1009" spans="11:26" s="1" customFormat="1" ht="15.95" customHeight="1">
      <c r="K1009" s="4"/>
      <c r="L1009" s="4"/>
      <c r="M1009" s="4"/>
      <c r="N1009" s="4"/>
      <c r="O1009" s="4"/>
      <c r="P1009" s="80"/>
      <c r="Q1009" s="80"/>
      <c r="R1009" s="80"/>
      <c r="S1009" s="80"/>
      <c r="T1009" s="80"/>
      <c r="U1009" s="80"/>
      <c r="V1009" s="80"/>
      <c r="W1009" s="80"/>
      <c r="X1009" s="80"/>
      <c r="Y1009" s="80"/>
      <c r="Z1009" s="80"/>
    </row>
    <row r="1010" spans="11:26" s="1" customFormat="1" ht="15.95" customHeight="1">
      <c r="K1010" s="4"/>
      <c r="L1010" s="4"/>
      <c r="M1010" s="4"/>
      <c r="N1010" s="4"/>
      <c r="O1010" s="4"/>
      <c r="P1010" s="80"/>
      <c r="Q1010" s="80"/>
      <c r="R1010" s="80"/>
      <c r="S1010" s="80"/>
      <c r="T1010" s="80"/>
      <c r="U1010" s="80"/>
      <c r="V1010" s="80"/>
      <c r="W1010" s="80"/>
      <c r="X1010" s="80"/>
      <c r="Y1010" s="80"/>
      <c r="Z1010" s="80"/>
    </row>
    <row r="1011" spans="11:26" s="1" customFormat="1" ht="15.95" customHeight="1">
      <c r="K1011" s="4"/>
      <c r="L1011" s="4"/>
      <c r="M1011" s="4"/>
      <c r="N1011" s="4"/>
      <c r="O1011" s="4"/>
      <c r="P1011" s="80"/>
      <c r="Q1011" s="80"/>
      <c r="R1011" s="80"/>
      <c r="S1011" s="80"/>
      <c r="T1011" s="80"/>
      <c r="U1011" s="80"/>
      <c r="V1011" s="80"/>
      <c r="W1011" s="80"/>
      <c r="X1011" s="80"/>
      <c r="Y1011" s="80"/>
      <c r="Z1011" s="80"/>
    </row>
    <row r="1012" spans="11:26" s="1" customFormat="1" ht="15.95" customHeight="1">
      <c r="K1012" s="4"/>
      <c r="L1012" s="4"/>
      <c r="M1012" s="4"/>
      <c r="N1012" s="4"/>
      <c r="O1012" s="4"/>
      <c r="P1012" s="80"/>
      <c r="Q1012" s="80"/>
      <c r="R1012" s="80"/>
      <c r="S1012" s="80"/>
      <c r="T1012" s="80"/>
      <c r="U1012" s="80"/>
      <c r="V1012" s="80"/>
      <c r="W1012" s="80"/>
      <c r="X1012" s="80"/>
      <c r="Y1012" s="80"/>
      <c r="Z1012" s="80"/>
    </row>
    <row r="1013" spans="11:26" s="1" customFormat="1" ht="15.95" customHeight="1">
      <c r="K1013" s="4"/>
      <c r="L1013" s="4"/>
      <c r="M1013" s="4"/>
      <c r="N1013" s="4"/>
      <c r="O1013" s="4"/>
      <c r="P1013" s="80"/>
      <c r="Q1013" s="80"/>
      <c r="R1013" s="80"/>
      <c r="S1013" s="80"/>
      <c r="T1013" s="80"/>
      <c r="U1013" s="80"/>
      <c r="V1013" s="80"/>
      <c r="W1013" s="80"/>
      <c r="X1013" s="80"/>
      <c r="Y1013" s="80"/>
      <c r="Z1013" s="80"/>
    </row>
    <row r="1014" spans="11:26" s="1" customFormat="1" ht="15.95" customHeight="1">
      <c r="K1014" s="4"/>
      <c r="L1014" s="4"/>
      <c r="M1014" s="4"/>
      <c r="N1014" s="4"/>
      <c r="O1014" s="4"/>
      <c r="P1014" s="80"/>
      <c r="Q1014" s="80"/>
      <c r="R1014" s="80"/>
      <c r="S1014" s="80"/>
      <c r="T1014" s="80"/>
      <c r="U1014" s="80"/>
      <c r="V1014" s="80"/>
      <c r="W1014" s="80"/>
      <c r="X1014" s="80"/>
      <c r="Y1014" s="80"/>
      <c r="Z1014" s="80"/>
    </row>
    <row r="1015" spans="11:26" s="1" customFormat="1" ht="15.95" customHeight="1">
      <c r="K1015" s="4"/>
      <c r="L1015" s="4"/>
      <c r="M1015" s="4"/>
      <c r="N1015" s="4"/>
      <c r="O1015" s="4"/>
      <c r="P1015" s="80"/>
      <c r="Q1015" s="80"/>
      <c r="R1015" s="80"/>
      <c r="S1015" s="80"/>
      <c r="T1015" s="80"/>
      <c r="U1015" s="80"/>
      <c r="V1015" s="80"/>
      <c r="W1015" s="80"/>
      <c r="X1015" s="80"/>
      <c r="Y1015" s="80"/>
      <c r="Z1015" s="80"/>
    </row>
    <row r="1016" spans="11:26" s="1" customFormat="1" ht="15.95" customHeight="1">
      <c r="K1016" s="4"/>
      <c r="L1016" s="4"/>
      <c r="M1016" s="4"/>
      <c r="N1016" s="4"/>
      <c r="O1016" s="4"/>
      <c r="P1016" s="80"/>
      <c r="Q1016" s="80"/>
      <c r="R1016" s="80"/>
      <c r="S1016" s="80"/>
      <c r="T1016" s="80"/>
      <c r="U1016" s="80"/>
      <c r="V1016" s="80"/>
      <c r="W1016" s="80"/>
      <c r="X1016" s="80"/>
      <c r="Y1016" s="80"/>
      <c r="Z1016" s="80"/>
    </row>
    <row r="1017" spans="11:26" s="1" customFormat="1" ht="15.95" customHeight="1">
      <c r="K1017" s="4"/>
      <c r="L1017" s="4"/>
      <c r="M1017" s="4"/>
      <c r="N1017" s="4"/>
      <c r="O1017" s="4"/>
      <c r="P1017" s="80"/>
      <c r="Q1017" s="80"/>
      <c r="R1017" s="80"/>
      <c r="S1017" s="80"/>
      <c r="T1017" s="80"/>
      <c r="U1017" s="80"/>
      <c r="V1017" s="80"/>
      <c r="W1017" s="80"/>
      <c r="X1017" s="80"/>
      <c r="Y1017" s="80"/>
      <c r="Z1017" s="80"/>
    </row>
    <row r="1018" spans="11:26" s="1" customFormat="1" ht="15.95" customHeight="1">
      <c r="K1018" s="4"/>
      <c r="L1018" s="4"/>
      <c r="M1018" s="4"/>
      <c r="N1018" s="4"/>
      <c r="O1018" s="4"/>
      <c r="P1018" s="80"/>
      <c r="Q1018" s="80"/>
      <c r="R1018" s="80"/>
      <c r="S1018" s="80"/>
      <c r="T1018" s="80"/>
      <c r="U1018" s="80"/>
      <c r="V1018" s="80"/>
      <c r="W1018" s="80"/>
      <c r="X1018" s="80"/>
      <c r="Y1018" s="80"/>
      <c r="Z1018" s="80"/>
    </row>
    <row r="1019" spans="11:26" s="1" customFormat="1" ht="15.95" customHeight="1">
      <c r="K1019" s="4"/>
      <c r="L1019" s="4"/>
      <c r="M1019" s="4"/>
      <c r="N1019" s="4"/>
      <c r="O1019" s="4"/>
      <c r="P1019" s="80"/>
      <c r="Q1019" s="80"/>
      <c r="R1019" s="80"/>
      <c r="S1019" s="80"/>
      <c r="T1019" s="80"/>
      <c r="U1019" s="80"/>
      <c r="V1019" s="80"/>
      <c r="W1019" s="80"/>
      <c r="X1019" s="80"/>
      <c r="Y1019" s="80"/>
      <c r="Z1019" s="80"/>
    </row>
    <row r="1020" spans="11:26" s="1" customFormat="1" ht="15.95" customHeight="1">
      <c r="K1020" s="4"/>
      <c r="L1020" s="4"/>
      <c r="M1020" s="4"/>
      <c r="N1020" s="4"/>
      <c r="O1020" s="4"/>
      <c r="P1020" s="80"/>
      <c r="Q1020" s="80"/>
      <c r="R1020" s="80"/>
      <c r="S1020" s="80"/>
      <c r="T1020" s="80"/>
      <c r="U1020" s="80"/>
      <c r="V1020" s="80"/>
      <c r="W1020" s="80"/>
      <c r="X1020" s="80"/>
      <c r="Y1020" s="80"/>
      <c r="Z1020" s="80"/>
    </row>
    <row r="1021" spans="11:26" s="1" customFormat="1" ht="15.95" customHeight="1">
      <c r="K1021" s="4"/>
      <c r="L1021" s="4"/>
      <c r="M1021" s="4"/>
      <c r="N1021" s="4"/>
      <c r="O1021" s="4"/>
      <c r="P1021" s="80"/>
      <c r="Q1021" s="80"/>
      <c r="R1021" s="80"/>
      <c r="S1021" s="80"/>
      <c r="T1021" s="80"/>
      <c r="U1021" s="80"/>
      <c r="V1021" s="80"/>
      <c r="W1021" s="80"/>
      <c r="X1021" s="80"/>
      <c r="Y1021" s="80"/>
      <c r="Z1021" s="80"/>
    </row>
    <row r="1022" spans="11:26" s="1" customFormat="1" ht="15.95" customHeight="1">
      <c r="K1022" s="4"/>
      <c r="L1022" s="4"/>
      <c r="M1022" s="4"/>
      <c r="N1022" s="4"/>
      <c r="O1022" s="4"/>
      <c r="P1022" s="80"/>
      <c r="Q1022" s="80"/>
      <c r="R1022" s="80"/>
      <c r="S1022" s="80"/>
      <c r="T1022" s="80"/>
      <c r="U1022" s="80"/>
      <c r="V1022" s="80"/>
      <c r="W1022" s="80"/>
      <c r="X1022" s="80"/>
      <c r="Y1022" s="80"/>
      <c r="Z1022" s="80"/>
    </row>
    <row r="1023" spans="11:26" s="1" customFormat="1" ht="15.95" customHeight="1">
      <c r="K1023" s="4"/>
      <c r="L1023" s="4"/>
      <c r="M1023" s="4"/>
      <c r="N1023" s="4"/>
      <c r="O1023" s="4"/>
      <c r="P1023" s="80"/>
      <c r="Q1023" s="80"/>
      <c r="R1023" s="80"/>
      <c r="S1023" s="80"/>
      <c r="T1023" s="80"/>
      <c r="U1023" s="80"/>
      <c r="V1023" s="80"/>
      <c r="W1023" s="80"/>
      <c r="X1023" s="80"/>
      <c r="Y1023" s="80"/>
      <c r="Z1023" s="80"/>
    </row>
    <row r="1024" spans="11:26" s="1" customFormat="1" ht="15.95" customHeight="1">
      <c r="K1024" s="4"/>
      <c r="L1024" s="4"/>
      <c r="M1024" s="4"/>
      <c r="N1024" s="4"/>
      <c r="O1024" s="4"/>
      <c r="P1024" s="80"/>
      <c r="Q1024" s="80"/>
      <c r="R1024" s="80"/>
      <c r="S1024" s="80"/>
      <c r="T1024" s="80"/>
      <c r="U1024" s="80"/>
      <c r="V1024" s="80"/>
      <c r="W1024" s="80"/>
      <c r="X1024" s="80"/>
      <c r="Y1024" s="80"/>
      <c r="Z1024" s="80"/>
    </row>
    <row r="1025" spans="11:26" s="1" customFormat="1" ht="15.95" customHeight="1">
      <c r="K1025" s="4"/>
      <c r="L1025" s="4"/>
      <c r="M1025" s="4"/>
      <c r="N1025" s="4"/>
      <c r="O1025" s="4"/>
      <c r="P1025" s="80"/>
      <c r="Q1025" s="80"/>
      <c r="R1025" s="80"/>
      <c r="S1025" s="80"/>
      <c r="T1025" s="80"/>
      <c r="U1025" s="80"/>
      <c r="V1025" s="80"/>
      <c r="W1025" s="80"/>
      <c r="X1025" s="80"/>
      <c r="Y1025" s="80"/>
      <c r="Z1025" s="80"/>
    </row>
    <row r="1026" spans="11:26" s="1" customFormat="1" ht="15.95" customHeight="1">
      <c r="K1026" s="4"/>
      <c r="L1026" s="4"/>
      <c r="M1026" s="4"/>
      <c r="N1026" s="4"/>
      <c r="O1026" s="4"/>
      <c r="P1026" s="80"/>
      <c r="Q1026" s="80"/>
      <c r="R1026" s="80"/>
      <c r="S1026" s="80"/>
      <c r="T1026" s="80"/>
      <c r="U1026" s="80"/>
      <c r="V1026" s="80"/>
      <c r="W1026" s="80"/>
      <c r="X1026" s="80"/>
      <c r="Y1026" s="80"/>
      <c r="Z1026" s="80"/>
    </row>
    <row r="1027" spans="11:26" s="1" customFormat="1" ht="15.95" customHeight="1">
      <c r="K1027" s="4"/>
      <c r="L1027" s="4"/>
      <c r="M1027" s="4"/>
      <c r="N1027" s="4"/>
      <c r="O1027" s="4"/>
      <c r="P1027" s="80"/>
      <c r="Q1027" s="80"/>
      <c r="R1027" s="80"/>
      <c r="S1027" s="80"/>
      <c r="T1027" s="80"/>
      <c r="U1027" s="80"/>
      <c r="V1027" s="80"/>
      <c r="W1027" s="80"/>
      <c r="X1027" s="80"/>
      <c r="Y1027" s="80"/>
      <c r="Z1027" s="80"/>
    </row>
    <row r="1028" spans="11:26" s="1" customFormat="1" ht="15.95" customHeight="1">
      <c r="K1028" s="4"/>
      <c r="L1028" s="4"/>
      <c r="M1028" s="4"/>
      <c r="N1028" s="4"/>
      <c r="O1028" s="4"/>
      <c r="P1028" s="80"/>
      <c r="Q1028" s="80"/>
      <c r="R1028" s="80"/>
      <c r="S1028" s="80"/>
      <c r="T1028" s="80"/>
      <c r="U1028" s="80"/>
      <c r="V1028" s="80"/>
      <c r="W1028" s="80"/>
      <c r="X1028" s="80"/>
      <c r="Y1028" s="80"/>
      <c r="Z1028" s="80"/>
    </row>
    <row r="1029" spans="11:26" s="1" customFormat="1" ht="15.95" customHeight="1">
      <c r="K1029" s="4"/>
      <c r="L1029" s="4"/>
      <c r="M1029" s="4"/>
      <c r="N1029" s="4"/>
      <c r="O1029" s="4"/>
      <c r="P1029" s="80"/>
      <c r="Q1029" s="80"/>
      <c r="R1029" s="80"/>
      <c r="S1029" s="80"/>
      <c r="T1029" s="80"/>
      <c r="U1029" s="80"/>
      <c r="V1029" s="80"/>
      <c r="W1029" s="80"/>
      <c r="X1029" s="80"/>
      <c r="Y1029" s="80"/>
      <c r="Z1029" s="80"/>
    </row>
    <row r="1030" spans="11:26" s="1" customFormat="1" ht="15.95" customHeight="1">
      <c r="K1030" s="4"/>
      <c r="L1030" s="4"/>
      <c r="M1030" s="4"/>
      <c r="N1030" s="4"/>
      <c r="O1030" s="4"/>
      <c r="P1030" s="80"/>
      <c r="Q1030" s="80"/>
      <c r="R1030" s="80"/>
      <c r="S1030" s="80"/>
      <c r="T1030" s="80"/>
      <c r="U1030" s="80"/>
      <c r="V1030" s="80"/>
      <c r="W1030" s="80"/>
      <c r="X1030" s="80"/>
      <c r="Y1030" s="80"/>
      <c r="Z1030" s="80"/>
    </row>
    <row r="1031" spans="11:26" s="1" customFormat="1" ht="15.95" customHeight="1">
      <c r="K1031" s="4"/>
      <c r="L1031" s="4"/>
      <c r="M1031" s="4"/>
      <c r="N1031" s="4"/>
      <c r="O1031" s="4"/>
      <c r="P1031" s="80"/>
      <c r="Q1031" s="80"/>
      <c r="R1031" s="80"/>
      <c r="S1031" s="80"/>
      <c r="T1031" s="80"/>
      <c r="U1031" s="80"/>
      <c r="V1031" s="80"/>
      <c r="W1031" s="80"/>
      <c r="X1031" s="80"/>
      <c r="Y1031" s="80"/>
      <c r="Z1031" s="80"/>
    </row>
    <row r="1032" spans="11:26" s="1" customFormat="1" ht="15.95" customHeight="1">
      <c r="K1032" s="4"/>
      <c r="L1032" s="4"/>
      <c r="M1032" s="4"/>
      <c r="N1032" s="4"/>
      <c r="O1032" s="4"/>
      <c r="P1032" s="80"/>
      <c r="Q1032" s="80"/>
      <c r="R1032" s="80"/>
      <c r="S1032" s="80"/>
      <c r="T1032" s="80"/>
      <c r="U1032" s="80"/>
      <c r="V1032" s="80"/>
      <c r="W1032" s="80"/>
      <c r="X1032" s="80"/>
      <c r="Y1032" s="80"/>
      <c r="Z1032" s="80"/>
    </row>
    <row r="1033" spans="11:26" s="1" customFormat="1" ht="15.95" customHeight="1">
      <c r="K1033" s="4"/>
      <c r="L1033" s="4"/>
      <c r="M1033" s="4"/>
      <c r="N1033" s="4"/>
      <c r="O1033" s="4"/>
      <c r="P1033" s="80"/>
      <c r="Q1033" s="80"/>
      <c r="R1033" s="80"/>
      <c r="S1033" s="80"/>
      <c r="T1033" s="80"/>
      <c r="U1033" s="80"/>
      <c r="V1033" s="80"/>
      <c r="W1033" s="80"/>
      <c r="X1033" s="80"/>
      <c r="Y1033" s="80"/>
      <c r="Z1033" s="80"/>
    </row>
    <row r="1034" spans="11:26" s="1" customFormat="1" ht="15.95" customHeight="1">
      <c r="K1034" s="4"/>
      <c r="L1034" s="4"/>
      <c r="M1034" s="4"/>
      <c r="N1034" s="4"/>
      <c r="O1034" s="4"/>
      <c r="P1034" s="80"/>
      <c r="Q1034" s="80"/>
      <c r="R1034" s="80"/>
      <c r="S1034" s="80"/>
      <c r="T1034" s="80"/>
      <c r="U1034" s="80"/>
      <c r="V1034" s="80"/>
      <c r="W1034" s="80"/>
      <c r="X1034" s="80"/>
      <c r="Y1034" s="80"/>
      <c r="Z1034" s="80"/>
    </row>
    <row r="1035" spans="11:26" s="1" customFormat="1" ht="15.95" customHeight="1">
      <c r="K1035" s="4"/>
      <c r="L1035" s="4"/>
      <c r="M1035" s="4"/>
      <c r="N1035" s="4"/>
      <c r="O1035" s="4"/>
      <c r="P1035" s="80"/>
      <c r="Q1035" s="80"/>
      <c r="R1035" s="80"/>
      <c r="S1035" s="80"/>
      <c r="T1035" s="80"/>
      <c r="U1035" s="80"/>
      <c r="V1035" s="80"/>
      <c r="W1035" s="80"/>
      <c r="X1035" s="80"/>
      <c r="Y1035" s="80"/>
      <c r="Z1035" s="80"/>
    </row>
    <row r="1036" spans="11:26" s="1" customFormat="1" ht="15.95" customHeight="1">
      <c r="K1036" s="4"/>
      <c r="L1036" s="4"/>
      <c r="M1036" s="4"/>
      <c r="N1036" s="4"/>
      <c r="O1036" s="4"/>
      <c r="P1036" s="80"/>
      <c r="Q1036" s="80"/>
      <c r="R1036" s="80"/>
      <c r="S1036" s="80"/>
      <c r="T1036" s="80"/>
      <c r="U1036" s="80"/>
      <c r="V1036" s="80"/>
      <c r="W1036" s="80"/>
      <c r="X1036" s="80"/>
      <c r="Y1036" s="80"/>
      <c r="Z1036" s="80"/>
    </row>
    <row r="1037" spans="11:26" s="1" customFormat="1" ht="15.95" customHeight="1">
      <c r="K1037" s="4"/>
      <c r="L1037" s="4"/>
      <c r="M1037" s="4"/>
      <c r="N1037" s="4"/>
      <c r="O1037" s="4"/>
      <c r="P1037" s="80"/>
      <c r="Q1037" s="80"/>
      <c r="R1037" s="80"/>
      <c r="S1037" s="80"/>
      <c r="T1037" s="80"/>
      <c r="U1037" s="80"/>
      <c r="V1037" s="80"/>
      <c r="W1037" s="80"/>
      <c r="X1037" s="80"/>
      <c r="Y1037" s="80"/>
      <c r="Z1037" s="80"/>
    </row>
    <row r="1038" spans="11:26" s="1" customFormat="1" ht="15.95" customHeight="1">
      <c r="K1038" s="4"/>
      <c r="L1038" s="4"/>
      <c r="M1038" s="4"/>
      <c r="N1038" s="4"/>
      <c r="O1038" s="4"/>
      <c r="P1038" s="80"/>
      <c r="Q1038" s="80"/>
      <c r="R1038" s="80"/>
      <c r="S1038" s="80"/>
      <c r="T1038" s="80"/>
      <c r="U1038" s="80"/>
      <c r="V1038" s="80"/>
      <c r="W1038" s="80"/>
      <c r="X1038" s="80"/>
      <c r="Y1038" s="80"/>
      <c r="Z1038" s="80"/>
    </row>
    <row r="1039" spans="11:26" s="1" customFormat="1" ht="15.95" customHeight="1">
      <c r="K1039" s="4"/>
      <c r="L1039" s="4"/>
      <c r="M1039" s="4"/>
      <c r="N1039" s="4"/>
      <c r="O1039" s="4"/>
      <c r="P1039" s="80"/>
      <c r="Q1039" s="80"/>
      <c r="R1039" s="80"/>
      <c r="S1039" s="80"/>
      <c r="T1039" s="80"/>
      <c r="U1039" s="80"/>
      <c r="V1039" s="80"/>
      <c r="W1039" s="80"/>
      <c r="X1039" s="80"/>
      <c r="Y1039" s="80"/>
      <c r="Z1039" s="80"/>
    </row>
    <row r="1040" spans="11:26" s="1" customFormat="1" ht="15.95" customHeight="1">
      <c r="K1040" s="4"/>
      <c r="L1040" s="4"/>
      <c r="M1040" s="4"/>
      <c r="N1040" s="4"/>
      <c r="O1040" s="4"/>
      <c r="P1040" s="80"/>
      <c r="Q1040" s="80"/>
      <c r="R1040" s="80"/>
      <c r="S1040" s="80"/>
      <c r="T1040" s="80"/>
      <c r="U1040" s="80"/>
      <c r="V1040" s="80"/>
      <c r="W1040" s="80"/>
      <c r="X1040" s="80"/>
      <c r="Y1040" s="80"/>
      <c r="Z1040" s="80"/>
    </row>
    <row r="1041" spans="11:26" s="1" customFormat="1" ht="15.95" customHeight="1">
      <c r="K1041" s="4"/>
      <c r="L1041" s="4"/>
      <c r="M1041" s="4"/>
      <c r="N1041" s="4"/>
      <c r="O1041" s="4"/>
      <c r="P1041" s="80"/>
      <c r="Q1041" s="80"/>
      <c r="R1041" s="80"/>
      <c r="S1041" s="80"/>
      <c r="T1041" s="80"/>
      <c r="U1041" s="80"/>
      <c r="V1041" s="80"/>
      <c r="W1041" s="80"/>
      <c r="X1041" s="80"/>
      <c r="Y1041" s="80"/>
      <c r="Z1041" s="80"/>
    </row>
    <row r="1042" spans="11:26" s="1" customFormat="1" ht="15.95" customHeight="1">
      <c r="K1042" s="4"/>
      <c r="L1042" s="4"/>
      <c r="M1042" s="4"/>
      <c r="N1042" s="4"/>
      <c r="O1042" s="4"/>
      <c r="P1042" s="80"/>
      <c r="Q1042" s="80"/>
      <c r="R1042" s="80"/>
      <c r="S1042" s="80"/>
      <c r="T1042" s="80"/>
      <c r="U1042" s="80"/>
      <c r="V1042" s="80"/>
      <c r="W1042" s="80"/>
      <c r="X1042" s="80"/>
      <c r="Y1042" s="80"/>
      <c r="Z1042" s="80"/>
    </row>
    <row r="1043" spans="11:26" s="1" customFormat="1" ht="15.95" customHeight="1">
      <c r="K1043" s="4"/>
      <c r="L1043" s="4"/>
      <c r="M1043" s="4"/>
      <c r="N1043" s="4"/>
      <c r="O1043" s="4"/>
      <c r="P1043" s="80"/>
      <c r="Q1043" s="80"/>
      <c r="R1043" s="80"/>
      <c r="S1043" s="80"/>
      <c r="T1043" s="80"/>
      <c r="U1043" s="80"/>
      <c r="V1043" s="80"/>
      <c r="W1043" s="80"/>
      <c r="X1043" s="80"/>
      <c r="Y1043" s="80"/>
      <c r="Z1043" s="80"/>
    </row>
    <row r="1044" spans="11:26" s="1" customFormat="1" ht="15.95" customHeight="1">
      <c r="K1044" s="4"/>
      <c r="L1044" s="4"/>
      <c r="M1044" s="4"/>
      <c r="N1044" s="4"/>
      <c r="O1044" s="4"/>
      <c r="P1044" s="80"/>
      <c r="Q1044" s="80"/>
      <c r="R1044" s="80"/>
      <c r="S1044" s="80"/>
      <c r="T1044" s="80"/>
      <c r="U1044" s="80"/>
      <c r="V1044" s="80"/>
      <c r="W1044" s="80"/>
      <c r="X1044" s="80"/>
      <c r="Y1044" s="80"/>
      <c r="Z1044" s="80"/>
    </row>
    <row r="1045" spans="11:26" s="1" customFormat="1" ht="15.95" customHeight="1">
      <c r="K1045" s="4"/>
      <c r="L1045" s="4"/>
      <c r="M1045" s="4"/>
      <c r="N1045" s="4"/>
      <c r="O1045" s="4"/>
      <c r="P1045" s="80"/>
      <c r="Q1045" s="80"/>
      <c r="R1045" s="80"/>
      <c r="S1045" s="80"/>
      <c r="T1045" s="80"/>
      <c r="U1045" s="80"/>
      <c r="V1045" s="80"/>
      <c r="W1045" s="80"/>
      <c r="X1045" s="80"/>
      <c r="Y1045" s="80"/>
      <c r="Z1045" s="80"/>
    </row>
    <row r="1046" spans="11:26" s="1" customFormat="1" ht="15.95" customHeight="1">
      <c r="K1046" s="4"/>
      <c r="L1046" s="4"/>
      <c r="M1046" s="4"/>
      <c r="N1046" s="4"/>
      <c r="O1046" s="4"/>
      <c r="P1046" s="80"/>
      <c r="Q1046" s="80"/>
      <c r="R1046" s="80"/>
      <c r="S1046" s="80"/>
      <c r="T1046" s="80"/>
      <c r="U1046" s="80"/>
      <c r="V1046" s="80"/>
      <c r="W1046" s="80"/>
      <c r="X1046" s="80"/>
      <c r="Y1046" s="80"/>
      <c r="Z1046" s="80"/>
    </row>
    <row r="1047" spans="11:26" s="1" customFormat="1" ht="15.95" customHeight="1">
      <c r="K1047" s="4"/>
      <c r="L1047" s="4"/>
      <c r="M1047" s="4"/>
      <c r="N1047" s="4"/>
      <c r="O1047" s="4"/>
      <c r="P1047" s="80"/>
      <c r="Q1047" s="80"/>
      <c r="R1047" s="80"/>
      <c r="S1047" s="80"/>
      <c r="T1047" s="80"/>
      <c r="U1047" s="80"/>
      <c r="V1047" s="80"/>
      <c r="W1047" s="80"/>
      <c r="X1047" s="80"/>
      <c r="Y1047" s="80"/>
      <c r="Z1047" s="80"/>
    </row>
    <row r="1048" spans="11:26" s="1" customFormat="1" ht="15.95" customHeight="1">
      <c r="K1048" s="4"/>
      <c r="L1048" s="4"/>
      <c r="M1048" s="4"/>
      <c r="N1048" s="4"/>
      <c r="O1048" s="4"/>
      <c r="P1048" s="80"/>
      <c r="Q1048" s="80"/>
      <c r="R1048" s="80"/>
      <c r="S1048" s="80"/>
      <c r="T1048" s="80"/>
      <c r="U1048" s="80"/>
      <c r="V1048" s="80"/>
      <c r="W1048" s="80"/>
      <c r="X1048" s="80"/>
      <c r="Y1048" s="80"/>
      <c r="Z1048" s="80"/>
    </row>
    <row r="1049" spans="11:26" s="1" customFormat="1" ht="15.95" customHeight="1">
      <c r="K1049" s="4"/>
      <c r="L1049" s="4"/>
      <c r="M1049" s="4"/>
      <c r="N1049" s="4"/>
      <c r="O1049" s="4"/>
      <c r="P1049" s="80"/>
      <c r="Q1049" s="80"/>
      <c r="R1049" s="80"/>
      <c r="S1049" s="80"/>
      <c r="T1049" s="80"/>
      <c r="U1049" s="80"/>
      <c r="V1049" s="80"/>
      <c r="W1049" s="80"/>
      <c r="X1049" s="80"/>
      <c r="Y1049" s="80"/>
      <c r="Z1049" s="80"/>
    </row>
    <row r="1050" spans="11:26" s="1" customFormat="1" ht="15.95" customHeight="1">
      <c r="K1050" s="4"/>
      <c r="L1050" s="4"/>
      <c r="M1050" s="4"/>
      <c r="N1050" s="4"/>
      <c r="O1050" s="4"/>
      <c r="P1050" s="80"/>
      <c r="Q1050" s="80"/>
      <c r="R1050" s="80"/>
      <c r="S1050" s="80"/>
      <c r="T1050" s="80"/>
      <c r="U1050" s="80"/>
      <c r="V1050" s="80"/>
      <c r="W1050" s="80"/>
      <c r="X1050" s="80"/>
      <c r="Y1050" s="80"/>
      <c r="Z1050" s="80"/>
    </row>
    <row r="1051" spans="11:26" s="1" customFormat="1" ht="15.95" customHeight="1">
      <c r="K1051" s="4"/>
      <c r="L1051" s="4"/>
      <c r="M1051" s="4"/>
      <c r="N1051" s="4"/>
      <c r="O1051" s="4"/>
      <c r="P1051" s="80"/>
      <c r="Q1051" s="80"/>
      <c r="R1051" s="80"/>
      <c r="S1051" s="80"/>
      <c r="T1051" s="80"/>
      <c r="U1051" s="80"/>
      <c r="V1051" s="80"/>
      <c r="W1051" s="80"/>
      <c r="X1051" s="80"/>
      <c r="Y1051" s="80"/>
      <c r="Z1051" s="80"/>
    </row>
    <row r="1052" spans="11:26" s="1" customFormat="1" ht="15.95" customHeight="1">
      <c r="K1052" s="4"/>
      <c r="L1052" s="4"/>
      <c r="M1052" s="4"/>
      <c r="N1052" s="4"/>
      <c r="O1052" s="4"/>
      <c r="P1052" s="80"/>
      <c r="Q1052" s="80"/>
      <c r="R1052" s="80"/>
      <c r="S1052" s="80"/>
      <c r="T1052" s="80"/>
      <c r="U1052" s="80"/>
      <c r="V1052" s="80"/>
      <c r="W1052" s="80"/>
      <c r="X1052" s="80"/>
      <c r="Y1052" s="80"/>
      <c r="Z1052" s="80"/>
    </row>
    <row r="1053" spans="11:26" s="1" customFormat="1" ht="15.95" customHeight="1">
      <c r="K1053" s="4"/>
      <c r="L1053" s="4"/>
      <c r="M1053" s="4"/>
      <c r="N1053" s="4"/>
      <c r="O1053" s="4"/>
      <c r="P1053" s="80"/>
      <c r="Q1053" s="80"/>
      <c r="R1053" s="80"/>
      <c r="S1053" s="80"/>
      <c r="T1053" s="80"/>
      <c r="U1053" s="80"/>
      <c r="V1053" s="80"/>
      <c r="W1053" s="80"/>
      <c r="X1053" s="80"/>
      <c r="Y1053" s="80"/>
      <c r="Z1053" s="80"/>
    </row>
    <row r="1054" spans="11:26" s="1" customFormat="1" ht="15.95" customHeight="1">
      <c r="K1054" s="4"/>
      <c r="L1054" s="4"/>
      <c r="M1054" s="4"/>
      <c r="N1054" s="4"/>
      <c r="O1054" s="4"/>
      <c r="P1054" s="80"/>
      <c r="Q1054" s="80"/>
      <c r="R1054" s="80"/>
      <c r="S1054" s="80"/>
      <c r="T1054" s="80"/>
      <c r="U1054" s="80"/>
      <c r="V1054" s="80"/>
      <c r="W1054" s="80"/>
      <c r="X1054" s="80"/>
      <c r="Y1054" s="80"/>
      <c r="Z1054" s="80"/>
    </row>
    <row r="1055" spans="11:26" s="1" customFormat="1" ht="15.95" customHeight="1">
      <c r="K1055" s="4"/>
      <c r="L1055" s="4"/>
      <c r="M1055" s="4"/>
      <c r="N1055" s="4"/>
      <c r="O1055" s="4"/>
      <c r="P1055" s="80"/>
      <c r="Q1055" s="80"/>
      <c r="R1055" s="80"/>
      <c r="S1055" s="80"/>
      <c r="T1055" s="80"/>
      <c r="U1055" s="80"/>
      <c r="V1055" s="80"/>
      <c r="W1055" s="80"/>
      <c r="X1055" s="80"/>
      <c r="Y1055" s="80"/>
      <c r="Z1055" s="80"/>
    </row>
    <row r="1056" spans="11:26" s="1" customFormat="1" ht="15.95" customHeight="1">
      <c r="K1056" s="4"/>
      <c r="L1056" s="4"/>
      <c r="M1056" s="4"/>
      <c r="N1056" s="4"/>
      <c r="O1056" s="4"/>
      <c r="P1056" s="80"/>
      <c r="Q1056" s="80"/>
      <c r="R1056" s="80"/>
      <c r="S1056" s="80"/>
      <c r="T1056" s="80"/>
      <c r="U1056" s="80"/>
      <c r="V1056" s="80"/>
      <c r="W1056" s="80"/>
      <c r="X1056" s="80"/>
      <c r="Y1056" s="80"/>
      <c r="Z1056" s="80"/>
    </row>
    <row r="1057" spans="11:26" s="1" customFormat="1" ht="15.95" customHeight="1">
      <c r="K1057" s="4"/>
      <c r="L1057" s="4"/>
      <c r="M1057" s="4"/>
      <c r="N1057" s="4"/>
      <c r="O1057" s="4"/>
      <c r="P1057" s="80"/>
      <c r="Q1057" s="80"/>
      <c r="R1057" s="80"/>
      <c r="S1057" s="80"/>
      <c r="T1057" s="80"/>
      <c r="U1057" s="80"/>
      <c r="V1057" s="80"/>
      <c r="W1057" s="80"/>
      <c r="X1057" s="80"/>
      <c r="Y1057" s="80"/>
      <c r="Z1057" s="80"/>
    </row>
    <row r="1058" spans="11:26" s="1" customFormat="1" ht="15.95" customHeight="1">
      <c r="K1058" s="4"/>
      <c r="L1058" s="4"/>
      <c r="M1058" s="4"/>
      <c r="N1058" s="4"/>
      <c r="O1058" s="4"/>
      <c r="P1058" s="80"/>
      <c r="Q1058" s="80"/>
      <c r="R1058" s="80"/>
      <c r="S1058" s="80"/>
      <c r="T1058" s="80"/>
      <c r="U1058" s="80"/>
      <c r="V1058" s="80"/>
      <c r="W1058" s="80"/>
      <c r="X1058" s="80"/>
      <c r="Y1058" s="80"/>
      <c r="Z1058" s="80"/>
    </row>
    <row r="1059" spans="11:26" s="1" customFormat="1" ht="15.95" customHeight="1">
      <c r="K1059" s="4"/>
      <c r="L1059" s="4"/>
      <c r="M1059" s="4"/>
      <c r="N1059" s="4"/>
      <c r="O1059" s="4"/>
      <c r="P1059" s="80"/>
      <c r="Q1059" s="80"/>
      <c r="R1059" s="80"/>
      <c r="S1059" s="80"/>
      <c r="T1059" s="80"/>
      <c r="U1059" s="80"/>
      <c r="V1059" s="80"/>
      <c r="W1059" s="80"/>
      <c r="X1059" s="80"/>
      <c r="Y1059" s="80"/>
      <c r="Z1059" s="80"/>
    </row>
    <row r="1060" spans="11:26" s="1" customFormat="1" ht="15.95" customHeight="1">
      <c r="K1060" s="4"/>
      <c r="L1060" s="4"/>
      <c r="M1060" s="4"/>
      <c r="N1060" s="4"/>
      <c r="O1060" s="4"/>
      <c r="P1060" s="80"/>
      <c r="Q1060" s="80"/>
      <c r="R1060" s="80"/>
      <c r="S1060" s="80"/>
      <c r="T1060" s="80"/>
      <c r="U1060" s="80"/>
      <c r="V1060" s="80"/>
      <c r="W1060" s="80"/>
      <c r="X1060" s="80"/>
      <c r="Y1060" s="80"/>
      <c r="Z1060" s="80"/>
    </row>
    <row r="1061" spans="11:26" s="1" customFormat="1" ht="15.95" customHeight="1">
      <c r="K1061" s="4"/>
      <c r="L1061" s="4"/>
      <c r="M1061" s="4"/>
      <c r="N1061" s="4"/>
      <c r="O1061" s="4"/>
      <c r="P1061" s="80"/>
      <c r="Q1061" s="80"/>
      <c r="R1061" s="80"/>
      <c r="S1061" s="80"/>
      <c r="T1061" s="80"/>
      <c r="U1061" s="80"/>
      <c r="V1061" s="80"/>
      <c r="W1061" s="80"/>
      <c r="X1061" s="80"/>
      <c r="Y1061" s="80"/>
      <c r="Z1061" s="80"/>
    </row>
    <row r="1062" spans="11:26" s="1" customFormat="1" ht="15.95" customHeight="1">
      <c r="K1062" s="4"/>
      <c r="L1062" s="4"/>
      <c r="M1062" s="4"/>
      <c r="N1062" s="4"/>
      <c r="O1062" s="4"/>
      <c r="P1062" s="80"/>
      <c r="Q1062" s="80"/>
      <c r="R1062" s="80"/>
      <c r="S1062" s="80"/>
      <c r="T1062" s="80"/>
      <c r="U1062" s="80"/>
      <c r="V1062" s="80"/>
      <c r="W1062" s="80"/>
      <c r="X1062" s="80"/>
      <c r="Y1062" s="80"/>
      <c r="Z1062" s="80"/>
    </row>
    <row r="1063" spans="11:26" s="1" customFormat="1" ht="15.95" customHeight="1">
      <c r="K1063" s="4"/>
      <c r="L1063" s="4"/>
      <c r="M1063" s="4"/>
      <c r="N1063" s="4"/>
      <c r="O1063" s="4"/>
      <c r="P1063" s="80"/>
      <c r="Q1063" s="80"/>
      <c r="R1063" s="80"/>
      <c r="S1063" s="80"/>
      <c r="T1063" s="80"/>
      <c r="U1063" s="80"/>
      <c r="V1063" s="80"/>
      <c r="W1063" s="80"/>
      <c r="X1063" s="80"/>
      <c r="Y1063" s="80"/>
      <c r="Z1063" s="80"/>
    </row>
    <row r="1064" spans="11:26" s="1" customFormat="1" ht="15.95" customHeight="1">
      <c r="K1064" s="4"/>
      <c r="L1064" s="4"/>
      <c r="M1064" s="4"/>
      <c r="N1064" s="4"/>
      <c r="O1064" s="4"/>
      <c r="P1064" s="80"/>
      <c r="Q1064" s="80"/>
      <c r="R1064" s="80"/>
      <c r="S1064" s="80"/>
      <c r="T1064" s="80"/>
      <c r="U1064" s="80"/>
      <c r="V1064" s="80"/>
      <c r="W1064" s="80"/>
      <c r="X1064" s="80"/>
      <c r="Y1064" s="80"/>
      <c r="Z1064" s="80"/>
    </row>
    <row r="1065" spans="11:26" s="1" customFormat="1" ht="15.95" customHeight="1">
      <c r="K1065" s="4"/>
      <c r="L1065" s="4"/>
      <c r="M1065" s="4"/>
      <c r="N1065" s="4"/>
      <c r="O1065" s="4"/>
      <c r="P1065" s="80"/>
      <c r="Q1065" s="80"/>
      <c r="R1065" s="80"/>
      <c r="S1065" s="80"/>
      <c r="T1065" s="80"/>
      <c r="U1065" s="80"/>
      <c r="V1065" s="80"/>
      <c r="W1065" s="80"/>
      <c r="X1065" s="80"/>
      <c r="Y1065" s="80"/>
      <c r="Z1065" s="80"/>
    </row>
    <row r="1066" spans="11:26" s="1" customFormat="1" ht="15.95" customHeight="1">
      <c r="K1066" s="4"/>
      <c r="L1066" s="4"/>
      <c r="M1066" s="4"/>
      <c r="N1066" s="4"/>
      <c r="O1066" s="4"/>
      <c r="P1066" s="80"/>
      <c r="Q1066" s="80"/>
      <c r="R1066" s="80"/>
      <c r="S1066" s="80"/>
      <c r="T1066" s="80"/>
      <c r="U1066" s="80"/>
      <c r="V1066" s="80"/>
      <c r="W1066" s="80"/>
      <c r="X1066" s="80"/>
      <c r="Y1066" s="80"/>
      <c r="Z1066" s="80"/>
    </row>
    <row r="1067" spans="11:26" s="1" customFormat="1" ht="15.95" customHeight="1">
      <c r="K1067" s="4"/>
      <c r="L1067" s="4"/>
      <c r="M1067" s="4"/>
      <c r="N1067" s="4"/>
      <c r="O1067" s="4"/>
      <c r="P1067" s="80"/>
      <c r="Q1067" s="80"/>
      <c r="R1067" s="80"/>
      <c r="S1067" s="80"/>
      <c r="T1067" s="80"/>
      <c r="U1067" s="80"/>
      <c r="V1067" s="80"/>
      <c r="W1067" s="80"/>
      <c r="X1067" s="80"/>
      <c r="Y1067" s="80"/>
      <c r="Z1067" s="80"/>
    </row>
    <row r="1068" spans="11:26" s="1" customFormat="1" ht="15.95" customHeight="1">
      <c r="K1068" s="4"/>
      <c r="L1068" s="4"/>
      <c r="M1068" s="4"/>
      <c r="N1068" s="4"/>
      <c r="O1068" s="4"/>
      <c r="P1068" s="80"/>
      <c r="Q1068" s="80"/>
      <c r="R1068" s="80"/>
      <c r="S1068" s="80"/>
      <c r="T1068" s="80"/>
      <c r="U1068" s="80"/>
      <c r="V1068" s="80"/>
      <c r="W1068" s="80"/>
      <c r="X1068" s="80"/>
      <c r="Y1068" s="80"/>
      <c r="Z1068" s="80"/>
    </row>
    <row r="1069" spans="11:26" s="1" customFormat="1" ht="15.95" customHeight="1">
      <c r="K1069" s="4"/>
      <c r="L1069" s="4"/>
      <c r="M1069" s="4"/>
      <c r="N1069" s="4"/>
      <c r="O1069" s="4"/>
      <c r="P1069" s="80"/>
      <c r="Q1069" s="80"/>
      <c r="R1069" s="80"/>
      <c r="S1069" s="80"/>
      <c r="T1069" s="80"/>
      <c r="U1069" s="80"/>
      <c r="V1069" s="80"/>
      <c r="W1069" s="80"/>
      <c r="X1069" s="80"/>
      <c r="Y1069" s="80"/>
      <c r="Z1069" s="80"/>
    </row>
    <row r="1070" spans="11:26" s="1" customFormat="1" ht="15.95" customHeight="1">
      <c r="K1070" s="4"/>
      <c r="L1070" s="4"/>
      <c r="M1070" s="4"/>
      <c r="N1070" s="4"/>
      <c r="O1070" s="4"/>
      <c r="P1070" s="80"/>
      <c r="Q1070" s="80"/>
      <c r="R1070" s="80"/>
      <c r="S1070" s="80"/>
      <c r="T1070" s="80"/>
      <c r="U1070" s="80"/>
      <c r="V1070" s="80"/>
      <c r="W1070" s="80"/>
      <c r="X1070" s="80"/>
      <c r="Y1070" s="80"/>
      <c r="Z1070" s="80"/>
    </row>
    <row r="1071" spans="11:26" s="1" customFormat="1" ht="15.95" customHeight="1">
      <c r="K1071" s="4"/>
      <c r="L1071" s="4"/>
      <c r="M1071" s="4"/>
      <c r="N1071" s="4"/>
      <c r="O1071" s="4"/>
      <c r="P1071" s="80"/>
      <c r="Q1071" s="80"/>
      <c r="R1071" s="80"/>
      <c r="S1071" s="80"/>
      <c r="T1071" s="80"/>
      <c r="U1071" s="80"/>
      <c r="V1071" s="80"/>
      <c r="W1071" s="80"/>
      <c r="X1071" s="80"/>
      <c r="Y1071" s="80"/>
      <c r="Z1071" s="80"/>
    </row>
    <row r="1072" spans="11:26" s="1" customFormat="1" ht="15.95" customHeight="1">
      <c r="K1072" s="4"/>
      <c r="L1072" s="4"/>
      <c r="M1072" s="4"/>
      <c r="N1072" s="4"/>
      <c r="O1072" s="4"/>
      <c r="P1072" s="80"/>
      <c r="Q1072" s="80"/>
      <c r="R1072" s="80"/>
      <c r="S1072" s="80"/>
      <c r="T1072" s="80"/>
      <c r="U1072" s="80"/>
      <c r="V1072" s="80"/>
      <c r="W1072" s="80"/>
      <c r="X1072" s="80"/>
      <c r="Y1072" s="80"/>
      <c r="Z1072" s="80"/>
    </row>
    <row r="1073" spans="11:26" s="1" customFormat="1" ht="15.95" customHeight="1">
      <c r="K1073" s="4"/>
      <c r="L1073" s="4"/>
      <c r="M1073" s="4"/>
      <c r="N1073" s="4"/>
      <c r="O1073" s="4"/>
      <c r="P1073" s="80"/>
      <c r="Q1073" s="80"/>
      <c r="R1073" s="80"/>
      <c r="S1073" s="80"/>
      <c r="T1073" s="80"/>
      <c r="U1073" s="80"/>
      <c r="V1073" s="80"/>
      <c r="W1073" s="80"/>
      <c r="X1073" s="80"/>
      <c r="Y1073" s="80"/>
      <c r="Z1073" s="80"/>
    </row>
    <row r="1074" spans="11:26" s="1" customFormat="1" ht="15.95" customHeight="1">
      <c r="K1074" s="4"/>
      <c r="L1074" s="4"/>
      <c r="M1074" s="4"/>
      <c r="N1074" s="4"/>
      <c r="O1074" s="4"/>
      <c r="P1074" s="80"/>
      <c r="Q1074" s="80"/>
      <c r="R1074" s="80"/>
      <c r="S1074" s="80"/>
      <c r="T1074" s="80"/>
      <c r="U1074" s="80"/>
      <c r="V1074" s="80"/>
      <c r="W1074" s="80"/>
      <c r="X1074" s="80"/>
      <c r="Y1074" s="80"/>
      <c r="Z1074" s="80"/>
    </row>
    <row r="1075" spans="11:26" s="1" customFormat="1" ht="15.95" customHeight="1">
      <c r="K1075" s="4"/>
      <c r="L1075" s="4"/>
      <c r="M1075" s="4"/>
      <c r="N1075" s="4"/>
      <c r="O1075" s="4"/>
      <c r="P1075" s="80"/>
      <c r="Q1075" s="80"/>
      <c r="R1075" s="80"/>
      <c r="S1075" s="80"/>
      <c r="T1075" s="80"/>
      <c r="U1075" s="80"/>
      <c r="V1075" s="80"/>
      <c r="W1075" s="80"/>
      <c r="X1075" s="80"/>
      <c r="Y1075" s="80"/>
      <c r="Z1075" s="80"/>
    </row>
    <row r="1076" spans="11:26" s="1" customFormat="1" ht="15.95" customHeight="1">
      <c r="K1076" s="4"/>
      <c r="L1076" s="4"/>
      <c r="M1076" s="4"/>
      <c r="N1076" s="4"/>
      <c r="O1076" s="4"/>
      <c r="P1076" s="80"/>
      <c r="Q1076" s="80"/>
      <c r="R1076" s="80"/>
      <c r="S1076" s="80"/>
      <c r="T1076" s="80"/>
      <c r="U1076" s="80"/>
      <c r="V1076" s="80"/>
      <c r="W1076" s="80"/>
      <c r="X1076" s="80"/>
      <c r="Y1076" s="80"/>
      <c r="Z1076" s="80"/>
    </row>
    <row r="1077" spans="11:26" s="1" customFormat="1" ht="15.95" customHeight="1">
      <c r="K1077" s="4"/>
      <c r="L1077" s="4"/>
      <c r="M1077" s="4"/>
      <c r="N1077" s="4"/>
      <c r="O1077" s="4"/>
      <c r="P1077" s="80"/>
      <c r="Q1077" s="80"/>
      <c r="R1077" s="80"/>
      <c r="S1077" s="80"/>
      <c r="T1077" s="80"/>
      <c r="U1077" s="80"/>
      <c r="V1077" s="80"/>
      <c r="W1077" s="80"/>
      <c r="X1077" s="80"/>
      <c r="Y1077" s="80"/>
      <c r="Z1077" s="80"/>
    </row>
    <row r="1078" spans="11:26" s="1" customFormat="1" ht="15.95" customHeight="1">
      <c r="K1078" s="4"/>
      <c r="L1078" s="4"/>
      <c r="M1078" s="4"/>
      <c r="N1078" s="4"/>
      <c r="O1078" s="4"/>
      <c r="P1078" s="80"/>
      <c r="Q1078" s="80"/>
      <c r="R1078" s="80"/>
      <c r="S1078" s="80"/>
      <c r="T1078" s="80"/>
      <c r="U1078" s="80"/>
      <c r="V1078" s="80"/>
      <c r="W1078" s="80"/>
      <c r="X1078" s="80"/>
      <c r="Y1078" s="80"/>
      <c r="Z1078" s="80"/>
    </row>
    <row r="1079" spans="11:26" s="1" customFormat="1" ht="15.95" customHeight="1">
      <c r="K1079" s="4"/>
      <c r="L1079" s="4"/>
      <c r="M1079" s="4"/>
      <c r="N1079" s="4"/>
      <c r="O1079" s="4"/>
      <c r="P1079" s="80"/>
      <c r="Q1079" s="80"/>
      <c r="R1079" s="80"/>
      <c r="S1079" s="80"/>
      <c r="T1079" s="80"/>
      <c r="U1079" s="80"/>
      <c r="V1079" s="80"/>
      <c r="W1079" s="80"/>
      <c r="X1079" s="80"/>
      <c r="Y1079" s="80"/>
      <c r="Z1079" s="80"/>
    </row>
    <row r="1080" spans="11:26" s="1" customFormat="1" ht="15.95" customHeight="1">
      <c r="K1080" s="4"/>
      <c r="L1080" s="4"/>
      <c r="M1080" s="4"/>
      <c r="N1080" s="4"/>
      <c r="O1080" s="4"/>
      <c r="P1080" s="80"/>
      <c r="Q1080" s="80"/>
      <c r="R1080" s="80"/>
      <c r="S1080" s="80"/>
      <c r="T1080" s="80"/>
      <c r="U1080" s="80"/>
      <c r="V1080" s="80"/>
      <c r="W1080" s="80"/>
      <c r="X1080" s="80"/>
      <c r="Y1080" s="80"/>
      <c r="Z1080" s="80"/>
    </row>
    <row r="1081" spans="11:26" s="1" customFormat="1" ht="15.95" customHeight="1">
      <c r="K1081" s="4"/>
      <c r="L1081" s="4"/>
      <c r="M1081" s="4"/>
      <c r="N1081" s="4"/>
      <c r="O1081" s="4"/>
      <c r="P1081" s="80"/>
      <c r="Q1081" s="80"/>
      <c r="R1081" s="80"/>
      <c r="S1081" s="80"/>
      <c r="T1081" s="80"/>
      <c r="U1081" s="80"/>
      <c r="V1081" s="80"/>
      <c r="W1081" s="80"/>
      <c r="X1081" s="80"/>
      <c r="Y1081" s="80"/>
      <c r="Z1081" s="80"/>
    </row>
    <row r="1082" spans="11:26" s="1" customFormat="1" ht="15.95" customHeight="1">
      <c r="K1082" s="4"/>
      <c r="L1082" s="4"/>
      <c r="M1082" s="4"/>
      <c r="N1082" s="4"/>
      <c r="O1082" s="4"/>
      <c r="P1082" s="80"/>
      <c r="Q1082" s="80"/>
      <c r="R1082" s="80"/>
      <c r="S1082" s="80"/>
      <c r="T1082" s="80"/>
      <c r="U1082" s="80"/>
      <c r="V1082" s="80"/>
      <c r="W1082" s="80"/>
      <c r="X1082" s="80"/>
      <c r="Y1082" s="80"/>
      <c r="Z1082" s="80"/>
    </row>
    <row r="1083" spans="11:26" s="1" customFormat="1" ht="15.95" customHeight="1">
      <c r="K1083" s="4"/>
      <c r="L1083" s="4"/>
      <c r="M1083" s="4"/>
      <c r="N1083" s="4"/>
      <c r="O1083" s="4"/>
      <c r="P1083" s="80"/>
      <c r="Q1083" s="80"/>
      <c r="R1083" s="80"/>
      <c r="S1083" s="80"/>
      <c r="T1083" s="80"/>
      <c r="U1083" s="80"/>
      <c r="V1083" s="80"/>
      <c r="W1083" s="80"/>
      <c r="X1083" s="80"/>
      <c r="Y1083" s="80"/>
      <c r="Z1083" s="80"/>
    </row>
    <row r="1084" spans="11:26" s="1" customFormat="1" ht="15.95" customHeight="1">
      <c r="K1084" s="4"/>
      <c r="L1084" s="4"/>
      <c r="M1084" s="4"/>
      <c r="N1084" s="4"/>
      <c r="O1084" s="4"/>
      <c r="P1084" s="80"/>
      <c r="Q1084" s="80"/>
      <c r="R1084" s="80"/>
      <c r="S1084" s="80"/>
      <c r="T1084" s="80"/>
      <c r="U1084" s="80"/>
      <c r="V1084" s="80"/>
      <c r="W1084" s="80"/>
      <c r="X1084" s="80"/>
      <c r="Y1084" s="80"/>
      <c r="Z1084" s="80"/>
    </row>
    <row r="1085" spans="11:26" s="1" customFormat="1" ht="15.95" customHeight="1">
      <c r="K1085" s="4"/>
      <c r="L1085" s="4"/>
      <c r="M1085" s="4"/>
      <c r="N1085" s="4"/>
      <c r="O1085" s="4"/>
      <c r="P1085" s="80"/>
      <c r="Q1085" s="80"/>
      <c r="R1085" s="80"/>
      <c r="S1085" s="80"/>
      <c r="T1085" s="80"/>
      <c r="U1085" s="80"/>
      <c r="V1085" s="80"/>
      <c r="W1085" s="80"/>
      <c r="X1085" s="80"/>
      <c r="Y1085" s="80"/>
      <c r="Z1085" s="80"/>
    </row>
    <row r="1086" spans="11:26" s="1" customFormat="1" ht="15.95" customHeight="1">
      <c r="K1086" s="4"/>
      <c r="L1086" s="4"/>
      <c r="M1086" s="4"/>
      <c r="N1086" s="4"/>
      <c r="O1086" s="4"/>
      <c r="P1086" s="80"/>
      <c r="Q1086" s="80"/>
      <c r="R1086" s="80"/>
      <c r="S1086" s="80"/>
      <c r="T1086" s="80"/>
      <c r="U1086" s="80"/>
      <c r="V1086" s="80"/>
      <c r="W1086" s="80"/>
      <c r="X1086" s="80"/>
      <c r="Y1086" s="80"/>
      <c r="Z1086" s="80"/>
    </row>
    <row r="1087" spans="11:26" s="1" customFormat="1" ht="15.95" customHeight="1">
      <c r="K1087" s="4"/>
      <c r="L1087" s="4"/>
      <c r="M1087" s="4"/>
      <c r="N1087" s="4"/>
      <c r="O1087" s="4"/>
      <c r="P1087" s="80"/>
      <c r="Q1087" s="80"/>
      <c r="R1087" s="80"/>
      <c r="S1087" s="80"/>
      <c r="T1087" s="80"/>
      <c r="U1087" s="80"/>
      <c r="V1087" s="80"/>
      <c r="W1087" s="80"/>
      <c r="X1087" s="80"/>
      <c r="Y1087" s="80"/>
      <c r="Z1087" s="80"/>
    </row>
    <row r="1088" spans="11:26" s="1" customFormat="1" ht="15.95" customHeight="1">
      <c r="K1088" s="4"/>
      <c r="L1088" s="4"/>
      <c r="M1088" s="4"/>
      <c r="N1088" s="4"/>
      <c r="O1088" s="4"/>
      <c r="P1088" s="80"/>
      <c r="Q1088" s="80"/>
      <c r="R1088" s="80"/>
      <c r="S1088" s="80"/>
      <c r="T1088" s="80"/>
      <c r="U1088" s="80"/>
      <c r="V1088" s="80"/>
      <c r="W1088" s="80"/>
      <c r="X1088" s="80"/>
      <c r="Y1088" s="80"/>
      <c r="Z1088" s="80"/>
    </row>
    <row r="1089" spans="11:26" s="1" customFormat="1" ht="15.95" customHeight="1">
      <c r="K1089" s="4"/>
      <c r="L1089" s="4"/>
      <c r="M1089" s="4"/>
      <c r="N1089" s="4"/>
      <c r="O1089" s="4"/>
      <c r="P1089" s="80"/>
      <c r="Q1089" s="80"/>
      <c r="R1089" s="80"/>
      <c r="S1089" s="80"/>
      <c r="T1089" s="80"/>
      <c r="U1089" s="80"/>
      <c r="V1089" s="80"/>
      <c r="W1089" s="80"/>
      <c r="X1089" s="80"/>
      <c r="Y1089" s="80"/>
      <c r="Z1089" s="80"/>
    </row>
    <row r="1090" spans="11:26" s="1" customFormat="1" ht="15.95" customHeight="1">
      <c r="K1090" s="4"/>
      <c r="L1090" s="4"/>
      <c r="M1090" s="4"/>
      <c r="N1090" s="4"/>
      <c r="O1090" s="4"/>
      <c r="P1090" s="80"/>
      <c r="Q1090" s="80"/>
      <c r="R1090" s="80"/>
      <c r="S1090" s="80"/>
      <c r="T1090" s="80"/>
      <c r="U1090" s="80"/>
      <c r="V1090" s="80"/>
      <c r="W1090" s="80"/>
      <c r="X1090" s="80"/>
      <c r="Y1090" s="80"/>
      <c r="Z1090" s="80"/>
    </row>
    <row r="1091" spans="11:26" s="1" customFormat="1" ht="15.95" customHeight="1">
      <c r="K1091" s="4"/>
      <c r="L1091" s="4"/>
      <c r="M1091" s="4"/>
      <c r="N1091" s="4"/>
      <c r="O1091" s="4"/>
      <c r="P1091" s="80"/>
      <c r="Q1091" s="80"/>
      <c r="R1091" s="80"/>
      <c r="S1091" s="80"/>
      <c r="T1091" s="80"/>
      <c r="U1091" s="80"/>
      <c r="V1091" s="80"/>
      <c r="W1091" s="80"/>
      <c r="X1091" s="80"/>
      <c r="Y1091" s="80"/>
      <c r="Z1091" s="80"/>
    </row>
    <row r="1092" spans="11:26" s="1" customFormat="1" ht="15.95" customHeight="1">
      <c r="K1092" s="4"/>
      <c r="L1092" s="4"/>
      <c r="M1092" s="4"/>
      <c r="N1092" s="4"/>
      <c r="O1092" s="4"/>
      <c r="P1092" s="80"/>
      <c r="Q1092" s="80"/>
      <c r="R1092" s="80"/>
      <c r="S1092" s="80"/>
      <c r="T1092" s="80"/>
      <c r="U1092" s="80"/>
      <c r="V1092" s="80"/>
      <c r="W1092" s="80"/>
      <c r="X1092" s="80"/>
      <c r="Y1092" s="80"/>
      <c r="Z1092" s="80"/>
    </row>
    <row r="1093" spans="11:26" s="1" customFormat="1" ht="15.95" customHeight="1">
      <c r="K1093" s="4"/>
      <c r="L1093" s="4"/>
      <c r="M1093" s="4"/>
      <c r="N1093" s="4"/>
      <c r="O1093" s="4"/>
      <c r="P1093" s="80"/>
      <c r="Q1093" s="80"/>
      <c r="R1093" s="80"/>
      <c r="S1093" s="80"/>
      <c r="T1093" s="80"/>
      <c r="U1093" s="80"/>
      <c r="V1093" s="80"/>
      <c r="W1093" s="80"/>
      <c r="X1093" s="80"/>
      <c r="Y1093" s="80"/>
      <c r="Z1093" s="80"/>
    </row>
    <row r="1094" spans="11:26" s="1" customFormat="1" ht="15.95" customHeight="1">
      <c r="K1094" s="4"/>
      <c r="L1094" s="4"/>
      <c r="M1094" s="4"/>
      <c r="N1094" s="4"/>
      <c r="O1094" s="4"/>
      <c r="P1094" s="80"/>
      <c r="Q1094" s="80"/>
      <c r="R1094" s="80"/>
      <c r="S1094" s="80"/>
      <c r="T1094" s="80"/>
      <c r="U1094" s="80"/>
      <c r="V1094" s="80"/>
      <c r="W1094" s="80"/>
      <c r="X1094" s="80"/>
      <c r="Y1094" s="80"/>
      <c r="Z1094" s="80"/>
    </row>
    <row r="1095" spans="11:26" s="1" customFormat="1" ht="15.95" customHeight="1">
      <c r="K1095" s="4"/>
      <c r="L1095" s="4"/>
      <c r="M1095" s="4"/>
      <c r="N1095" s="4"/>
      <c r="O1095" s="4"/>
      <c r="P1095" s="80"/>
      <c r="Q1095" s="80"/>
      <c r="R1095" s="80"/>
      <c r="S1095" s="80"/>
      <c r="T1095" s="80"/>
      <c r="U1095" s="80"/>
      <c r="V1095" s="80"/>
      <c r="W1095" s="80"/>
      <c r="X1095" s="80"/>
      <c r="Y1095" s="80"/>
      <c r="Z1095" s="80"/>
    </row>
    <row r="1096" spans="11:26" s="1" customFormat="1" ht="15.95" customHeight="1">
      <c r="K1096" s="4"/>
      <c r="L1096" s="4"/>
      <c r="M1096" s="4"/>
      <c r="N1096" s="4"/>
      <c r="O1096" s="4"/>
      <c r="P1096" s="80"/>
      <c r="Q1096" s="80"/>
      <c r="R1096" s="80"/>
      <c r="S1096" s="80"/>
      <c r="T1096" s="80"/>
      <c r="U1096" s="80"/>
      <c r="V1096" s="80"/>
      <c r="W1096" s="80"/>
      <c r="X1096" s="80"/>
      <c r="Y1096" s="80"/>
      <c r="Z1096" s="80"/>
    </row>
    <row r="1097" spans="11:26" s="1" customFormat="1" ht="15.95" customHeight="1">
      <c r="K1097" s="4"/>
      <c r="L1097" s="4"/>
      <c r="M1097" s="4"/>
      <c r="N1097" s="4"/>
      <c r="O1097" s="4"/>
      <c r="P1097" s="80"/>
      <c r="Q1097" s="80"/>
      <c r="R1097" s="80"/>
      <c r="S1097" s="80"/>
      <c r="T1097" s="80"/>
      <c r="U1097" s="80"/>
      <c r="V1097" s="80"/>
      <c r="W1097" s="80"/>
      <c r="X1097" s="80"/>
      <c r="Y1097" s="80"/>
      <c r="Z1097" s="80"/>
    </row>
    <row r="1098" spans="11:26" s="1" customFormat="1" ht="15.95" customHeight="1">
      <c r="K1098" s="4"/>
      <c r="L1098" s="4"/>
      <c r="M1098" s="4"/>
      <c r="N1098" s="4"/>
      <c r="O1098" s="4"/>
      <c r="P1098" s="80"/>
      <c r="Q1098" s="80"/>
      <c r="R1098" s="80"/>
      <c r="S1098" s="80"/>
      <c r="T1098" s="80"/>
      <c r="U1098" s="80"/>
      <c r="V1098" s="80"/>
      <c r="W1098" s="80"/>
      <c r="X1098" s="80"/>
      <c r="Y1098" s="80"/>
      <c r="Z1098" s="80"/>
    </row>
    <row r="1099" spans="11:26" s="1" customFormat="1" ht="15.95" customHeight="1">
      <c r="K1099" s="4"/>
      <c r="L1099" s="4"/>
      <c r="M1099" s="4"/>
      <c r="N1099" s="4"/>
      <c r="O1099" s="4"/>
      <c r="P1099" s="80"/>
      <c r="Q1099" s="80"/>
      <c r="R1099" s="80"/>
      <c r="S1099" s="80"/>
      <c r="T1099" s="80"/>
      <c r="U1099" s="80"/>
      <c r="V1099" s="80"/>
      <c r="W1099" s="80"/>
      <c r="X1099" s="80"/>
      <c r="Y1099" s="80"/>
      <c r="Z1099" s="80"/>
    </row>
    <row r="1100" spans="11:26" s="1" customFormat="1" ht="15.95" customHeight="1">
      <c r="K1100" s="4"/>
      <c r="L1100" s="4"/>
      <c r="M1100" s="4"/>
      <c r="N1100" s="4"/>
      <c r="O1100" s="4"/>
      <c r="P1100" s="80"/>
      <c r="Q1100" s="80"/>
      <c r="R1100" s="80"/>
      <c r="S1100" s="80"/>
      <c r="T1100" s="80"/>
      <c r="U1100" s="80"/>
      <c r="V1100" s="80"/>
      <c r="W1100" s="80"/>
      <c r="X1100" s="80"/>
      <c r="Y1100" s="80"/>
      <c r="Z1100" s="80"/>
    </row>
    <row r="1101" spans="11:26" s="1" customFormat="1" ht="15.95" customHeight="1">
      <c r="K1101" s="4"/>
      <c r="L1101" s="4"/>
      <c r="M1101" s="4"/>
      <c r="N1101" s="4"/>
      <c r="O1101" s="4"/>
      <c r="P1101" s="80"/>
      <c r="Q1101" s="80"/>
      <c r="R1101" s="80"/>
      <c r="S1101" s="80"/>
      <c r="T1101" s="80"/>
      <c r="U1101" s="80"/>
      <c r="V1101" s="80"/>
      <c r="W1101" s="80"/>
      <c r="X1101" s="80"/>
      <c r="Y1101" s="80"/>
      <c r="Z1101" s="80"/>
    </row>
    <row r="1102" spans="11:26" s="1" customFormat="1" ht="15.95" customHeight="1">
      <c r="K1102" s="4"/>
      <c r="L1102" s="4"/>
      <c r="M1102" s="4"/>
      <c r="N1102" s="4"/>
      <c r="O1102" s="4"/>
      <c r="P1102" s="80"/>
      <c r="Q1102" s="80"/>
      <c r="R1102" s="80"/>
      <c r="S1102" s="80"/>
      <c r="T1102" s="80"/>
      <c r="U1102" s="80"/>
      <c r="V1102" s="80"/>
      <c r="W1102" s="80"/>
      <c r="X1102" s="80"/>
      <c r="Y1102" s="80"/>
      <c r="Z1102" s="80"/>
    </row>
    <row r="1103" spans="11:26" s="1" customFormat="1" ht="15.95" customHeight="1">
      <c r="K1103" s="4"/>
      <c r="L1103" s="4"/>
      <c r="M1103" s="4"/>
      <c r="N1103" s="4"/>
      <c r="O1103" s="4"/>
      <c r="P1103" s="80"/>
      <c r="Q1103" s="80"/>
      <c r="R1103" s="80"/>
      <c r="S1103" s="80"/>
      <c r="T1103" s="80"/>
      <c r="U1103" s="80"/>
      <c r="V1103" s="80"/>
      <c r="W1103" s="80"/>
      <c r="X1103" s="80"/>
      <c r="Y1103" s="80"/>
      <c r="Z1103" s="80"/>
    </row>
    <row r="1104" spans="11:26" s="1" customFormat="1" ht="15.95" customHeight="1">
      <c r="K1104" s="4"/>
      <c r="L1104" s="4"/>
      <c r="M1104" s="4"/>
      <c r="N1104" s="4"/>
      <c r="O1104" s="4"/>
      <c r="P1104" s="80"/>
      <c r="Q1104" s="80"/>
      <c r="R1104" s="80"/>
      <c r="S1104" s="80"/>
      <c r="T1104" s="80"/>
      <c r="U1104" s="80"/>
      <c r="V1104" s="80"/>
      <c r="W1104" s="80"/>
      <c r="X1104" s="80"/>
      <c r="Y1104" s="80"/>
      <c r="Z1104" s="80"/>
    </row>
    <row r="1105" spans="11:26" s="1" customFormat="1" ht="15.95" customHeight="1">
      <c r="K1105" s="4"/>
      <c r="L1105" s="4"/>
      <c r="M1105" s="4"/>
      <c r="N1105" s="4"/>
      <c r="O1105" s="4"/>
      <c r="P1105" s="80"/>
      <c r="Q1105" s="80"/>
      <c r="R1105" s="80"/>
      <c r="S1105" s="80"/>
      <c r="T1105" s="80"/>
      <c r="U1105" s="80"/>
      <c r="V1105" s="80"/>
      <c r="W1105" s="80"/>
      <c r="X1105" s="80"/>
      <c r="Y1105" s="80"/>
      <c r="Z1105" s="80"/>
    </row>
    <row r="1106" spans="11:26" s="1" customFormat="1" ht="15.95" customHeight="1">
      <c r="K1106" s="4"/>
      <c r="L1106" s="4"/>
      <c r="M1106" s="4"/>
      <c r="N1106" s="4"/>
      <c r="O1106" s="4"/>
      <c r="P1106" s="80"/>
      <c r="Q1106" s="80"/>
      <c r="R1106" s="80"/>
      <c r="S1106" s="80"/>
      <c r="T1106" s="80"/>
      <c r="U1106" s="80"/>
      <c r="V1106" s="80"/>
      <c r="W1106" s="80"/>
      <c r="X1106" s="80"/>
      <c r="Y1106" s="80"/>
      <c r="Z1106" s="80"/>
    </row>
    <row r="1107" spans="11:26" s="1" customFormat="1" ht="15.95" customHeight="1">
      <c r="K1107" s="4"/>
      <c r="L1107" s="4"/>
      <c r="M1107" s="4"/>
      <c r="N1107" s="4"/>
      <c r="O1107" s="4"/>
      <c r="P1107" s="80"/>
      <c r="Q1107" s="80"/>
      <c r="R1107" s="80"/>
      <c r="S1107" s="80"/>
      <c r="T1107" s="80"/>
      <c r="U1107" s="80"/>
      <c r="V1107" s="80"/>
      <c r="W1107" s="80"/>
      <c r="X1107" s="80"/>
      <c r="Y1107" s="80"/>
      <c r="Z1107" s="80"/>
    </row>
    <row r="1108" spans="11:26" s="1" customFormat="1" ht="15.95" customHeight="1">
      <c r="K1108" s="4"/>
      <c r="L1108" s="4"/>
      <c r="M1108" s="4"/>
      <c r="N1108" s="4"/>
      <c r="O1108" s="4"/>
      <c r="P1108" s="80"/>
      <c r="Q1108" s="80"/>
      <c r="R1108" s="80"/>
      <c r="S1108" s="80"/>
      <c r="T1108" s="80"/>
      <c r="U1108" s="80"/>
      <c r="V1108" s="80"/>
      <c r="W1108" s="80"/>
      <c r="X1108" s="80"/>
      <c r="Y1108" s="80"/>
      <c r="Z1108" s="80"/>
    </row>
    <row r="1109" spans="11:26" s="1" customFormat="1" ht="15.95" customHeight="1">
      <c r="K1109" s="4"/>
      <c r="L1109" s="4"/>
      <c r="M1109" s="4"/>
      <c r="N1109" s="4"/>
      <c r="O1109" s="4"/>
      <c r="P1109" s="80"/>
      <c r="Q1109" s="80"/>
      <c r="R1109" s="80"/>
      <c r="S1109" s="80"/>
      <c r="T1109" s="80"/>
      <c r="U1109" s="80"/>
      <c r="V1109" s="80"/>
      <c r="W1109" s="80"/>
      <c r="X1109" s="80"/>
      <c r="Y1109" s="80"/>
      <c r="Z1109" s="80"/>
    </row>
    <row r="1110" spans="11:26" s="1" customFormat="1" ht="15.95" customHeight="1">
      <c r="K1110" s="4"/>
      <c r="L1110" s="4"/>
      <c r="M1110" s="4"/>
      <c r="N1110" s="4"/>
      <c r="O1110" s="4"/>
      <c r="P1110" s="80"/>
      <c r="Q1110" s="80"/>
      <c r="R1110" s="80"/>
      <c r="S1110" s="80"/>
      <c r="T1110" s="80"/>
      <c r="U1110" s="80"/>
      <c r="V1110" s="80"/>
      <c r="W1110" s="80"/>
      <c r="X1110" s="80"/>
      <c r="Y1110" s="80"/>
      <c r="Z1110" s="80"/>
    </row>
    <row r="1111" spans="11:26" s="1" customFormat="1" ht="15.95" customHeight="1">
      <c r="K1111" s="4"/>
      <c r="L1111" s="4"/>
      <c r="M1111" s="4"/>
      <c r="N1111" s="4"/>
      <c r="O1111" s="4"/>
      <c r="P1111" s="80"/>
      <c r="Q1111" s="80"/>
      <c r="R1111" s="80"/>
      <c r="S1111" s="80"/>
      <c r="T1111" s="80"/>
      <c r="U1111" s="80"/>
      <c r="V1111" s="80"/>
      <c r="W1111" s="80"/>
      <c r="X1111" s="80"/>
      <c r="Y1111" s="80"/>
      <c r="Z1111" s="80"/>
    </row>
    <row r="1112" spans="11:26" s="1" customFormat="1" ht="15.95" customHeight="1">
      <c r="K1112" s="4"/>
      <c r="L1112" s="4"/>
      <c r="M1112" s="4"/>
      <c r="N1112" s="4"/>
      <c r="O1112" s="4"/>
      <c r="P1112" s="80"/>
      <c r="Q1112" s="80"/>
      <c r="R1112" s="80"/>
      <c r="S1112" s="80"/>
      <c r="T1112" s="80"/>
      <c r="U1112" s="80"/>
      <c r="V1112" s="80"/>
      <c r="W1112" s="80"/>
      <c r="X1112" s="80"/>
      <c r="Y1112" s="80"/>
      <c r="Z1112" s="80"/>
    </row>
    <row r="1113" spans="11:26" s="1" customFormat="1" ht="15.95" customHeight="1">
      <c r="K1113" s="4"/>
      <c r="L1113" s="4"/>
      <c r="M1113" s="4"/>
      <c r="N1113" s="4"/>
      <c r="O1113" s="4"/>
      <c r="P1113" s="80"/>
      <c r="Q1113" s="80"/>
      <c r="R1113" s="80"/>
      <c r="S1113" s="80"/>
      <c r="T1113" s="80"/>
      <c r="U1113" s="80"/>
      <c r="V1113" s="80"/>
      <c r="W1113" s="80"/>
      <c r="X1113" s="80"/>
      <c r="Y1113" s="80"/>
      <c r="Z1113" s="80"/>
    </row>
    <row r="1114" spans="11:26" s="1" customFormat="1" ht="15.95" customHeight="1">
      <c r="K1114" s="4"/>
      <c r="L1114" s="4"/>
      <c r="M1114" s="4"/>
      <c r="N1114" s="4"/>
      <c r="O1114" s="4"/>
      <c r="P1114" s="80"/>
      <c r="Q1114" s="80"/>
      <c r="R1114" s="80"/>
      <c r="S1114" s="80"/>
      <c r="T1114" s="80"/>
      <c r="U1114" s="80"/>
      <c r="V1114" s="80"/>
      <c r="W1114" s="80"/>
      <c r="X1114" s="80"/>
      <c r="Y1114" s="80"/>
      <c r="Z1114" s="80"/>
    </row>
    <row r="1115" spans="11:26" s="1" customFormat="1" ht="15.95" customHeight="1">
      <c r="K1115" s="4"/>
      <c r="L1115" s="4"/>
      <c r="M1115" s="4"/>
      <c r="N1115" s="4"/>
      <c r="O1115" s="4"/>
      <c r="P1115" s="80"/>
      <c r="Q1115" s="80"/>
      <c r="R1115" s="80"/>
      <c r="S1115" s="80"/>
      <c r="T1115" s="80"/>
      <c r="U1115" s="80"/>
      <c r="V1115" s="80"/>
      <c r="W1115" s="80"/>
      <c r="X1115" s="80"/>
      <c r="Y1115" s="80"/>
      <c r="Z1115" s="80"/>
    </row>
    <row r="1116" spans="11:26" s="1" customFormat="1" ht="15.95" customHeight="1">
      <c r="K1116" s="4"/>
      <c r="L1116" s="4"/>
      <c r="M1116" s="4"/>
      <c r="N1116" s="4"/>
      <c r="O1116" s="4"/>
      <c r="P1116" s="80"/>
      <c r="Q1116" s="80"/>
      <c r="R1116" s="80"/>
      <c r="S1116" s="80"/>
      <c r="T1116" s="80"/>
      <c r="U1116" s="80"/>
      <c r="V1116" s="80"/>
      <c r="W1116" s="80"/>
      <c r="X1116" s="80"/>
      <c r="Y1116" s="80"/>
      <c r="Z1116" s="80"/>
    </row>
    <row r="1117" spans="11:26" s="1" customFormat="1" ht="15.95" customHeight="1">
      <c r="K1117" s="4"/>
      <c r="L1117" s="4"/>
      <c r="M1117" s="4"/>
      <c r="N1117" s="4"/>
      <c r="O1117" s="4"/>
      <c r="P1117" s="80"/>
      <c r="Q1117" s="80"/>
      <c r="R1117" s="80"/>
      <c r="S1117" s="80"/>
      <c r="T1117" s="80"/>
      <c r="U1117" s="80"/>
      <c r="V1117" s="80"/>
      <c r="W1117" s="80"/>
      <c r="X1117" s="80"/>
      <c r="Y1117" s="80"/>
      <c r="Z1117" s="80"/>
    </row>
    <row r="1118" spans="11:26" s="1" customFormat="1" ht="15.95" customHeight="1">
      <c r="K1118" s="4"/>
      <c r="L1118" s="4"/>
      <c r="M1118" s="4"/>
      <c r="N1118" s="4"/>
      <c r="O1118" s="4"/>
      <c r="P1118" s="80"/>
      <c r="Q1118" s="80"/>
      <c r="R1118" s="80"/>
      <c r="S1118" s="80"/>
      <c r="T1118" s="80"/>
      <c r="U1118" s="80"/>
      <c r="V1118" s="80"/>
      <c r="W1118" s="80"/>
      <c r="X1118" s="80"/>
      <c r="Y1118" s="80"/>
      <c r="Z1118" s="80"/>
    </row>
    <row r="1119" spans="11:26" s="1" customFormat="1" ht="15.95" customHeight="1">
      <c r="K1119" s="4"/>
      <c r="L1119" s="4"/>
      <c r="M1119" s="4"/>
      <c r="N1119" s="4"/>
      <c r="O1119" s="4"/>
      <c r="P1119" s="80"/>
      <c r="Q1119" s="80"/>
      <c r="R1119" s="80"/>
      <c r="S1119" s="80"/>
      <c r="T1119" s="80"/>
      <c r="U1119" s="80"/>
      <c r="V1119" s="80"/>
      <c r="W1119" s="80"/>
      <c r="X1119" s="80"/>
      <c r="Y1119" s="80"/>
      <c r="Z1119" s="80"/>
    </row>
    <row r="1120" spans="11:26" s="1" customFormat="1" ht="15.95" customHeight="1">
      <c r="K1120" s="4"/>
      <c r="L1120" s="4"/>
      <c r="M1120" s="4"/>
      <c r="N1120" s="4"/>
      <c r="O1120" s="4"/>
      <c r="P1120" s="80"/>
      <c r="Q1120" s="80"/>
      <c r="R1120" s="80"/>
      <c r="S1120" s="80"/>
      <c r="T1120" s="80"/>
      <c r="U1120" s="80"/>
      <c r="V1120" s="80"/>
      <c r="W1120" s="80"/>
      <c r="X1120" s="80"/>
      <c r="Y1120" s="80"/>
      <c r="Z1120" s="80"/>
    </row>
    <row r="1121" spans="11:26" s="1" customFormat="1" ht="15.95" customHeight="1">
      <c r="K1121" s="4"/>
      <c r="L1121" s="4"/>
      <c r="M1121" s="4"/>
      <c r="N1121" s="4"/>
      <c r="O1121" s="4"/>
      <c r="P1121" s="80"/>
      <c r="Q1121" s="80"/>
      <c r="R1121" s="80"/>
      <c r="S1121" s="80"/>
      <c r="T1121" s="80"/>
      <c r="U1121" s="80"/>
      <c r="V1121" s="80"/>
      <c r="W1121" s="80"/>
      <c r="X1121" s="80"/>
      <c r="Y1121" s="80"/>
      <c r="Z1121" s="80"/>
    </row>
    <row r="1122" spans="11:26" s="1" customFormat="1" ht="15.95" customHeight="1">
      <c r="K1122" s="4"/>
      <c r="L1122" s="4"/>
      <c r="M1122" s="4"/>
      <c r="N1122" s="4"/>
      <c r="O1122" s="4"/>
      <c r="P1122" s="80"/>
      <c r="Q1122" s="80"/>
      <c r="R1122" s="80"/>
      <c r="S1122" s="80"/>
      <c r="T1122" s="80"/>
      <c r="U1122" s="80"/>
      <c r="V1122" s="80"/>
      <c r="W1122" s="80"/>
      <c r="X1122" s="80"/>
      <c r="Y1122" s="80"/>
      <c r="Z1122" s="80"/>
    </row>
    <row r="1123" spans="11:26" s="1" customFormat="1" ht="15.95" customHeight="1">
      <c r="K1123" s="4"/>
      <c r="L1123" s="4"/>
      <c r="M1123" s="4"/>
      <c r="N1123" s="4"/>
      <c r="O1123" s="4"/>
      <c r="P1123" s="80"/>
      <c r="Q1123" s="80"/>
      <c r="R1123" s="80"/>
      <c r="S1123" s="80"/>
      <c r="T1123" s="80"/>
      <c r="U1123" s="80"/>
      <c r="V1123" s="80"/>
      <c r="W1123" s="80"/>
      <c r="X1123" s="80"/>
      <c r="Y1123" s="80"/>
      <c r="Z1123" s="80"/>
    </row>
    <row r="1124" spans="11:26" s="1" customFormat="1" ht="15.95" customHeight="1">
      <c r="K1124" s="4"/>
      <c r="L1124" s="4"/>
      <c r="M1124" s="4"/>
      <c r="N1124" s="4"/>
      <c r="O1124" s="4"/>
      <c r="P1124" s="80"/>
      <c r="Q1124" s="80"/>
      <c r="R1124" s="80"/>
      <c r="S1124" s="80"/>
      <c r="T1124" s="80"/>
      <c r="U1124" s="80"/>
      <c r="V1124" s="80"/>
      <c r="W1124" s="80"/>
      <c r="X1124" s="80"/>
      <c r="Y1124" s="80"/>
      <c r="Z1124" s="80"/>
    </row>
    <row r="1125" spans="11:26" s="1" customFormat="1" ht="15.95" customHeight="1">
      <c r="K1125" s="4"/>
      <c r="L1125" s="4"/>
      <c r="M1125" s="4"/>
      <c r="N1125" s="4"/>
      <c r="O1125" s="4"/>
      <c r="P1125" s="80"/>
      <c r="Q1125" s="80"/>
      <c r="R1125" s="80"/>
      <c r="S1125" s="80"/>
      <c r="T1125" s="80"/>
      <c r="U1125" s="80"/>
      <c r="V1125" s="80"/>
      <c r="W1125" s="80"/>
      <c r="X1125" s="80"/>
      <c r="Y1125" s="80"/>
      <c r="Z1125" s="80"/>
    </row>
    <row r="1126" spans="11:26" s="1" customFormat="1" ht="15.95" customHeight="1">
      <c r="K1126" s="4"/>
      <c r="L1126" s="4"/>
      <c r="M1126" s="4"/>
      <c r="N1126" s="4"/>
      <c r="O1126" s="4"/>
      <c r="P1126" s="80"/>
      <c r="Q1126" s="80"/>
      <c r="R1126" s="80"/>
      <c r="S1126" s="80"/>
      <c r="T1126" s="80"/>
      <c r="U1126" s="80"/>
      <c r="V1126" s="80"/>
      <c r="W1126" s="80"/>
      <c r="X1126" s="80"/>
      <c r="Y1126" s="80"/>
      <c r="Z1126" s="80"/>
    </row>
    <row r="1127" spans="11:26" s="1" customFormat="1" ht="15.95" customHeight="1">
      <c r="K1127" s="4"/>
      <c r="L1127" s="4"/>
      <c r="M1127" s="4"/>
      <c r="N1127" s="4"/>
      <c r="O1127" s="4"/>
      <c r="P1127" s="80"/>
      <c r="Q1127" s="80"/>
      <c r="R1127" s="80"/>
      <c r="S1127" s="80"/>
      <c r="T1127" s="80"/>
      <c r="U1127" s="80"/>
      <c r="V1127" s="80"/>
      <c r="W1127" s="80"/>
      <c r="X1127" s="80"/>
      <c r="Y1127" s="80"/>
      <c r="Z1127" s="80"/>
    </row>
    <row r="1128" spans="11:26" s="1" customFormat="1" ht="15.95" customHeight="1">
      <c r="K1128" s="4"/>
      <c r="L1128" s="4"/>
      <c r="M1128" s="4"/>
      <c r="N1128" s="4"/>
      <c r="O1128" s="4"/>
      <c r="P1128" s="80"/>
      <c r="Q1128" s="80"/>
      <c r="R1128" s="80"/>
      <c r="S1128" s="80"/>
      <c r="T1128" s="80"/>
      <c r="U1128" s="80"/>
      <c r="V1128" s="80"/>
      <c r="W1128" s="80"/>
      <c r="X1128" s="80"/>
      <c r="Y1128" s="80"/>
      <c r="Z1128" s="80"/>
    </row>
    <row r="1129" spans="11:26" s="1" customFormat="1" ht="15.95" customHeight="1">
      <c r="K1129" s="4"/>
      <c r="L1129" s="4"/>
      <c r="M1129" s="4"/>
      <c r="N1129" s="4"/>
      <c r="O1129" s="4"/>
      <c r="P1129" s="80"/>
      <c r="Q1129" s="80"/>
      <c r="R1129" s="80"/>
      <c r="S1129" s="80"/>
      <c r="T1129" s="80"/>
      <c r="U1129" s="80"/>
      <c r="V1129" s="80"/>
      <c r="W1129" s="80"/>
      <c r="X1129" s="80"/>
      <c r="Y1129" s="80"/>
      <c r="Z1129" s="80"/>
    </row>
    <row r="1130" spans="11:26" s="1" customFormat="1" ht="15.95" customHeight="1">
      <c r="K1130" s="4"/>
      <c r="L1130" s="4"/>
      <c r="M1130" s="4"/>
      <c r="N1130" s="4"/>
      <c r="O1130" s="4"/>
      <c r="P1130" s="80"/>
      <c r="Q1130" s="80"/>
      <c r="R1130" s="80"/>
      <c r="S1130" s="80"/>
      <c r="T1130" s="80"/>
      <c r="U1130" s="80"/>
      <c r="V1130" s="80"/>
      <c r="W1130" s="80"/>
      <c r="X1130" s="80"/>
      <c r="Y1130" s="80"/>
      <c r="Z1130" s="80"/>
    </row>
    <row r="1131" spans="11:26" s="1" customFormat="1" ht="15.95" customHeight="1">
      <c r="K1131" s="4"/>
      <c r="L1131" s="4"/>
      <c r="M1131" s="4"/>
      <c r="N1131" s="4"/>
      <c r="O1131" s="4"/>
      <c r="P1131" s="80"/>
      <c r="Q1131" s="80"/>
      <c r="R1131" s="80"/>
      <c r="S1131" s="80"/>
      <c r="T1131" s="80"/>
      <c r="U1131" s="80"/>
      <c r="V1131" s="80"/>
      <c r="W1131" s="80"/>
      <c r="X1131" s="80"/>
      <c r="Y1131" s="80"/>
      <c r="Z1131" s="80"/>
    </row>
    <row r="1132" spans="11:26" s="1" customFormat="1" ht="15.95" customHeight="1">
      <c r="K1132" s="4"/>
      <c r="L1132" s="4"/>
      <c r="M1132" s="4"/>
      <c r="N1132" s="4"/>
      <c r="O1132" s="4"/>
      <c r="P1132" s="80"/>
      <c r="Q1132" s="80"/>
      <c r="R1132" s="80"/>
      <c r="S1132" s="80"/>
      <c r="T1132" s="80"/>
      <c r="U1132" s="80"/>
      <c r="V1132" s="80"/>
      <c r="W1132" s="80"/>
      <c r="X1132" s="80"/>
      <c r="Y1132" s="80"/>
      <c r="Z1132" s="80"/>
    </row>
    <row r="1133" spans="11:26" s="1" customFormat="1" ht="15.95" customHeight="1">
      <c r="K1133" s="4"/>
      <c r="L1133" s="4"/>
      <c r="M1133" s="4"/>
      <c r="N1133" s="4"/>
      <c r="O1133" s="4"/>
      <c r="P1133" s="80"/>
      <c r="Q1133" s="80"/>
      <c r="R1133" s="80"/>
      <c r="S1133" s="80"/>
      <c r="T1133" s="80"/>
      <c r="U1133" s="80"/>
      <c r="V1133" s="80"/>
      <c r="W1133" s="80"/>
      <c r="X1133" s="80"/>
      <c r="Y1133" s="80"/>
      <c r="Z1133" s="80"/>
    </row>
    <row r="1134" spans="11:26" s="1" customFormat="1" ht="15.95" customHeight="1">
      <c r="K1134" s="4"/>
      <c r="L1134" s="4"/>
      <c r="M1134" s="4"/>
      <c r="N1134" s="4"/>
      <c r="O1134" s="4"/>
      <c r="P1134" s="80"/>
      <c r="Q1134" s="80"/>
      <c r="R1134" s="80"/>
      <c r="S1134" s="80"/>
      <c r="T1134" s="80"/>
      <c r="U1134" s="80"/>
      <c r="V1134" s="80"/>
      <c r="W1134" s="80"/>
      <c r="X1134" s="80"/>
      <c r="Y1134" s="80"/>
      <c r="Z1134" s="80"/>
    </row>
    <row r="1135" spans="11:26" s="1" customFormat="1" ht="15.95" customHeight="1">
      <c r="K1135" s="4"/>
      <c r="L1135" s="4"/>
      <c r="M1135" s="4"/>
      <c r="N1135" s="4"/>
      <c r="O1135" s="4"/>
      <c r="P1135" s="80"/>
      <c r="Q1135" s="80"/>
      <c r="R1135" s="80"/>
      <c r="S1135" s="80"/>
      <c r="T1135" s="80"/>
      <c r="U1135" s="80"/>
      <c r="V1135" s="80"/>
      <c r="W1135" s="80"/>
      <c r="X1135" s="80"/>
      <c r="Y1135" s="80"/>
      <c r="Z1135" s="80"/>
    </row>
    <row r="1136" spans="11:26" s="1" customFormat="1" ht="15.95" customHeight="1">
      <c r="K1136" s="4"/>
      <c r="L1136" s="4"/>
      <c r="M1136" s="4"/>
      <c r="N1136" s="4"/>
      <c r="O1136" s="4"/>
      <c r="P1136" s="80"/>
      <c r="Q1136" s="80"/>
      <c r="R1136" s="80"/>
      <c r="S1136" s="80"/>
      <c r="T1136" s="80"/>
      <c r="U1136" s="80"/>
      <c r="V1136" s="80"/>
      <c r="W1136" s="80"/>
      <c r="X1136" s="80"/>
      <c r="Y1136" s="80"/>
      <c r="Z1136" s="80"/>
    </row>
    <row r="1137" spans="11:26" s="1" customFormat="1" ht="15.95" customHeight="1">
      <c r="K1137" s="4"/>
      <c r="L1137" s="4"/>
      <c r="M1137" s="4"/>
      <c r="N1137" s="4"/>
      <c r="O1137" s="4"/>
      <c r="P1137" s="80"/>
      <c r="Q1137" s="80"/>
      <c r="R1137" s="80"/>
      <c r="S1137" s="80"/>
      <c r="T1137" s="80"/>
      <c r="U1137" s="80"/>
      <c r="V1137" s="80"/>
      <c r="W1137" s="80"/>
      <c r="X1137" s="80"/>
      <c r="Y1137" s="80"/>
      <c r="Z1137" s="80"/>
    </row>
    <row r="1138" spans="11:26" s="1" customFormat="1" ht="15.95" customHeight="1">
      <c r="K1138" s="4"/>
      <c r="L1138" s="4"/>
      <c r="M1138" s="4"/>
      <c r="N1138" s="4"/>
      <c r="O1138" s="4"/>
      <c r="P1138" s="80"/>
      <c r="Q1138" s="80"/>
      <c r="R1138" s="80"/>
      <c r="S1138" s="80"/>
      <c r="T1138" s="80"/>
      <c r="U1138" s="80"/>
      <c r="V1138" s="80"/>
      <c r="W1138" s="80"/>
      <c r="X1138" s="80"/>
      <c r="Y1138" s="80"/>
      <c r="Z1138" s="80"/>
    </row>
    <row r="1139" spans="11:26" s="1" customFormat="1" ht="15.95" customHeight="1">
      <c r="K1139" s="4"/>
      <c r="L1139" s="4"/>
      <c r="M1139" s="4"/>
      <c r="N1139" s="4"/>
      <c r="O1139" s="4"/>
      <c r="P1139" s="80"/>
      <c r="Q1139" s="80"/>
      <c r="R1139" s="80"/>
      <c r="S1139" s="80"/>
      <c r="T1139" s="80"/>
      <c r="U1139" s="80"/>
      <c r="V1139" s="80"/>
      <c r="W1139" s="80"/>
      <c r="X1139" s="80"/>
      <c r="Y1139" s="80"/>
      <c r="Z1139" s="80"/>
    </row>
    <row r="1140" spans="11:26" s="1" customFormat="1" ht="15.95" customHeight="1">
      <c r="K1140" s="4"/>
      <c r="L1140" s="4"/>
      <c r="M1140" s="4"/>
      <c r="N1140" s="4"/>
      <c r="O1140" s="4"/>
      <c r="P1140" s="80"/>
      <c r="Q1140" s="80"/>
      <c r="R1140" s="80"/>
      <c r="S1140" s="80"/>
      <c r="T1140" s="80"/>
      <c r="U1140" s="80"/>
      <c r="V1140" s="80"/>
      <c r="W1140" s="80"/>
      <c r="X1140" s="80"/>
      <c r="Y1140" s="80"/>
      <c r="Z1140" s="80"/>
    </row>
    <row r="1141" spans="11:26" s="1" customFormat="1" ht="15.95" customHeight="1">
      <c r="K1141" s="4"/>
      <c r="L1141" s="4"/>
      <c r="M1141" s="4"/>
      <c r="N1141" s="4"/>
      <c r="O1141" s="4"/>
      <c r="P1141" s="80"/>
      <c r="Q1141" s="80"/>
      <c r="R1141" s="80"/>
      <c r="S1141" s="80"/>
      <c r="T1141" s="80"/>
      <c r="U1141" s="80"/>
      <c r="V1141" s="80"/>
      <c r="W1141" s="80"/>
      <c r="X1141" s="80"/>
      <c r="Y1141" s="80"/>
      <c r="Z1141" s="80"/>
    </row>
    <row r="1142" spans="11:26" s="1" customFormat="1" ht="15.95" customHeight="1">
      <c r="K1142" s="4"/>
      <c r="L1142" s="4"/>
      <c r="M1142" s="4"/>
      <c r="N1142" s="4"/>
      <c r="O1142" s="4"/>
      <c r="P1142" s="80"/>
      <c r="Q1142" s="80"/>
      <c r="R1142" s="80"/>
      <c r="S1142" s="80"/>
      <c r="T1142" s="80"/>
      <c r="U1142" s="80"/>
      <c r="V1142" s="80"/>
      <c r="W1142" s="80"/>
      <c r="X1142" s="80"/>
      <c r="Y1142" s="80"/>
      <c r="Z1142" s="80"/>
    </row>
    <row r="1143" spans="11:26" s="1" customFormat="1" ht="15.95" customHeight="1">
      <c r="K1143" s="4"/>
      <c r="L1143" s="4"/>
      <c r="M1143" s="4"/>
      <c r="N1143" s="4"/>
      <c r="O1143" s="4"/>
      <c r="P1143" s="80"/>
      <c r="Q1143" s="80"/>
      <c r="R1143" s="80"/>
      <c r="S1143" s="80"/>
      <c r="T1143" s="80"/>
      <c r="U1143" s="80"/>
      <c r="V1143" s="80"/>
      <c r="W1143" s="80"/>
      <c r="X1143" s="80"/>
      <c r="Y1143" s="80"/>
      <c r="Z1143" s="80"/>
    </row>
    <row r="1144" spans="11:26" s="1" customFormat="1" ht="15.95" customHeight="1">
      <c r="K1144" s="4"/>
      <c r="L1144" s="4"/>
      <c r="M1144" s="4"/>
      <c r="N1144" s="4"/>
      <c r="O1144" s="4"/>
      <c r="P1144" s="80"/>
      <c r="Q1144" s="80"/>
      <c r="R1144" s="80"/>
      <c r="S1144" s="80"/>
      <c r="T1144" s="80"/>
      <c r="U1144" s="80"/>
      <c r="V1144" s="80"/>
      <c r="W1144" s="80"/>
      <c r="X1144" s="80"/>
      <c r="Y1144" s="80"/>
      <c r="Z1144" s="80"/>
    </row>
    <row r="1145" spans="11:26" s="1" customFormat="1" ht="15.95" customHeight="1">
      <c r="K1145" s="4"/>
      <c r="L1145" s="4"/>
      <c r="M1145" s="4"/>
      <c r="N1145" s="4"/>
      <c r="O1145" s="4"/>
      <c r="P1145" s="80"/>
      <c r="Q1145" s="80"/>
      <c r="R1145" s="80"/>
      <c r="S1145" s="80"/>
      <c r="T1145" s="80"/>
      <c r="U1145" s="80"/>
      <c r="V1145" s="80"/>
      <c r="W1145" s="80"/>
      <c r="X1145" s="80"/>
      <c r="Y1145" s="80"/>
      <c r="Z1145" s="80"/>
    </row>
    <row r="1146" spans="11:26" s="1" customFormat="1" ht="15.95" customHeight="1">
      <c r="K1146" s="4"/>
      <c r="L1146" s="4"/>
      <c r="M1146" s="4"/>
      <c r="N1146" s="4"/>
      <c r="O1146" s="4"/>
      <c r="P1146" s="80"/>
      <c r="Q1146" s="80"/>
      <c r="R1146" s="80"/>
      <c r="S1146" s="80"/>
      <c r="T1146" s="80"/>
      <c r="U1146" s="80"/>
      <c r="V1146" s="80"/>
      <c r="W1146" s="80"/>
      <c r="X1146" s="80"/>
      <c r="Y1146" s="80"/>
      <c r="Z1146" s="80"/>
    </row>
    <row r="1147" spans="11:26" s="1" customFormat="1" ht="15.95" customHeight="1">
      <c r="K1147" s="4"/>
      <c r="L1147" s="4"/>
      <c r="M1147" s="4"/>
      <c r="N1147" s="4"/>
      <c r="O1147" s="4"/>
      <c r="P1147" s="80"/>
      <c r="Q1147" s="80"/>
      <c r="R1147" s="80"/>
      <c r="S1147" s="80"/>
      <c r="T1147" s="80"/>
      <c r="U1147" s="80"/>
      <c r="V1147" s="80"/>
      <c r="W1147" s="80"/>
      <c r="X1147" s="80"/>
      <c r="Y1147" s="80"/>
      <c r="Z1147" s="80"/>
    </row>
    <row r="1148" spans="11:26" s="1" customFormat="1" ht="15.95" customHeight="1">
      <c r="K1148" s="4"/>
      <c r="L1148" s="4"/>
      <c r="M1148" s="4"/>
      <c r="N1148" s="4"/>
      <c r="O1148" s="4"/>
      <c r="P1148" s="80"/>
      <c r="Q1148" s="80"/>
      <c r="R1148" s="80"/>
      <c r="S1148" s="80"/>
      <c r="T1148" s="80"/>
      <c r="U1148" s="80"/>
      <c r="V1148" s="80"/>
      <c r="W1148" s="80"/>
      <c r="X1148" s="80"/>
      <c r="Y1148" s="80"/>
      <c r="Z1148" s="80"/>
    </row>
    <row r="1149" spans="11:26" s="1" customFormat="1" ht="15.95" customHeight="1">
      <c r="K1149" s="4"/>
      <c r="L1149" s="4"/>
      <c r="M1149" s="4"/>
      <c r="N1149" s="4"/>
      <c r="O1149" s="4"/>
      <c r="P1149" s="80"/>
      <c r="Q1149" s="80"/>
      <c r="R1149" s="80"/>
      <c r="S1149" s="80"/>
      <c r="T1149" s="80"/>
      <c r="U1149" s="80"/>
      <c r="V1149" s="80"/>
      <c r="W1149" s="80"/>
      <c r="X1149" s="80"/>
      <c r="Y1149" s="80"/>
      <c r="Z1149" s="80"/>
    </row>
    <row r="1150" spans="11:26" s="1" customFormat="1" ht="15.95" customHeight="1">
      <c r="K1150" s="4"/>
      <c r="L1150" s="4"/>
      <c r="M1150" s="4"/>
      <c r="N1150" s="4"/>
      <c r="O1150" s="4"/>
      <c r="P1150" s="80"/>
      <c r="Q1150" s="80"/>
      <c r="R1150" s="80"/>
      <c r="S1150" s="80"/>
      <c r="T1150" s="80"/>
      <c r="U1150" s="80"/>
      <c r="V1150" s="80"/>
      <c r="W1150" s="80"/>
      <c r="X1150" s="80"/>
      <c r="Y1150" s="80"/>
      <c r="Z1150" s="80"/>
    </row>
    <row r="1151" spans="11:26" s="1" customFormat="1" ht="15.95" customHeight="1">
      <c r="K1151" s="4"/>
      <c r="L1151" s="4"/>
      <c r="M1151" s="4"/>
      <c r="N1151" s="4"/>
      <c r="O1151" s="4"/>
      <c r="P1151" s="80"/>
      <c r="Q1151" s="80"/>
      <c r="R1151" s="80"/>
      <c r="S1151" s="80"/>
      <c r="T1151" s="80"/>
      <c r="U1151" s="80"/>
      <c r="V1151" s="80"/>
      <c r="W1151" s="80"/>
      <c r="X1151" s="80"/>
      <c r="Y1151" s="80"/>
      <c r="Z1151" s="80"/>
    </row>
    <row r="1152" spans="11:26" s="1" customFormat="1" ht="15.95" customHeight="1">
      <c r="K1152" s="4"/>
      <c r="L1152" s="4"/>
      <c r="M1152" s="4"/>
      <c r="N1152" s="4"/>
      <c r="O1152" s="4"/>
      <c r="P1152" s="80"/>
      <c r="Q1152" s="80"/>
      <c r="R1152" s="80"/>
      <c r="S1152" s="80"/>
      <c r="T1152" s="80"/>
      <c r="U1152" s="80"/>
      <c r="V1152" s="80"/>
      <c r="W1152" s="80"/>
      <c r="X1152" s="80"/>
      <c r="Y1152" s="80"/>
      <c r="Z1152" s="80"/>
    </row>
    <row r="1153" spans="11:26" s="1" customFormat="1" ht="15.95" customHeight="1">
      <c r="K1153" s="4"/>
      <c r="L1153" s="4"/>
      <c r="M1153" s="4"/>
      <c r="N1153" s="4"/>
      <c r="O1153" s="4"/>
      <c r="P1153" s="80"/>
      <c r="Q1153" s="80"/>
      <c r="R1153" s="80"/>
      <c r="S1153" s="80"/>
      <c r="T1153" s="80"/>
      <c r="U1153" s="80"/>
      <c r="V1153" s="80"/>
      <c r="W1153" s="80"/>
      <c r="X1153" s="80"/>
      <c r="Y1153" s="80"/>
      <c r="Z1153" s="80"/>
    </row>
    <row r="1154" spans="11:26" s="1" customFormat="1" ht="15.95" customHeight="1">
      <c r="K1154" s="4"/>
      <c r="L1154" s="4"/>
      <c r="M1154" s="4"/>
      <c r="N1154" s="4"/>
      <c r="O1154" s="4"/>
      <c r="P1154" s="80"/>
      <c r="Q1154" s="80"/>
      <c r="R1154" s="80"/>
      <c r="S1154" s="80"/>
      <c r="T1154" s="80"/>
      <c r="U1154" s="80"/>
      <c r="V1154" s="80"/>
      <c r="W1154" s="80"/>
      <c r="X1154" s="80"/>
      <c r="Y1154" s="80"/>
      <c r="Z1154" s="80"/>
    </row>
    <row r="1155" spans="11:26" s="1" customFormat="1" ht="15.95" customHeight="1">
      <c r="K1155" s="4"/>
      <c r="L1155" s="4"/>
      <c r="M1155" s="4"/>
      <c r="N1155" s="4"/>
      <c r="O1155" s="4"/>
      <c r="P1155" s="80"/>
      <c r="Q1155" s="80"/>
      <c r="R1155" s="80"/>
      <c r="S1155" s="80"/>
      <c r="T1155" s="80"/>
      <c r="U1155" s="80"/>
      <c r="V1155" s="80"/>
      <c r="W1155" s="80"/>
      <c r="X1155" s="80"/>
      <c r="Y1155" s="80"/>
      <c r="Z1155" s="80"/>
    </row>
    <row r="1156" spans="11:26" s="1" customFormat="1" ht="15.95" customHeight="1">
      <c r="K1156" s="4"/>
      <c r="L1156" s="4"/>
      <c r="M1156" s="4"/>
      <c r="N1156" s="4"/>
      <c r="O1156" s="4"/>
      <c r="P1156" s="80"/>
      <c r="Q1156" s="80"/>
      <c r="R1156" s="80"/>
      <c r="S1156" s="80"/>
      <c r="T1156" s="80"/>
      <c r="U1156" s="80"/>
      <c r="V1156" s="80"/>
      <c r="W1156" s="80"/>
      <c r="X1156" s="80"/>
      <c r="Y1156" s="80"/>
      <c r="Z1156" s="80"/>
    </row>
    <row r="1157" spans="11:26" s="1" customFormat="1" ht="15.95" customHeight="1">
      <c r="K1157" s="4"/>
      <c r="L1157" s="4"/>
      <c r="M1157" s="4"/>
      <c r="N1157" s="4"/>
      <c r="O1157" s="4"/>
      <c r="P1157" s="80"/>
      <c r="Q1157" s="80"/>
      <c r="R1157" s="80"/>
      <c r="S1157" s="80"/>
      <c r="T1157" s="80"/>
      <c r="U1157" s="80"/>
      <c r="V1157" s="80"/>
      <c r="W1157" s="80"/>
      <c r="X1157" s="80"/>
      <c r="Y1157" s="80"/>
      <c r="Z1157" s="80"/>
    </row>
    <row r="1158" spans="11:26" s="1" customFormat="1" ht="15.95" customHeight="1">
      <c r="K1158" s="4"/>
      <c r="L1158" s="4"/>
      <c r="M1158" s="4"/>
      <c r="N1158" s="4"/>
      <c r="O1158" s="4"/>
      <c r="P1158" s="80"/>
      <c r="Q1158" s="80"/>
      <c r="R1158" s="80"/>
      <c r="S1158" s="80"/>
      <c r="T1158" s="80"/>
      <c r="U1158" s="80"/>
      <c r="V1158" s="80"/>
      <c r="W1158" s="80"/>
      <c r="X1158" s="80"/>
      <c r="Y1158" s="80"/>
      <c r="Z1158" s="80"/>
    </row>
    <row r="1159" spans="11:26" s="1" customFormat="1" ht="15.95" customHeight="1">
      <c r="K1159" s="4"/>
      <c r="L1159" s="4"/>
      <c r="M1159" s="4"/>
      <c r="N1159" s="4"/>
      <c r="O1159" s="4"/>
      <c r="P1159" s="80"/>
      <c r="Q1159" s="80"/>
      <c r="R1159" s="80"/>
      <c r="S1159" s="80"/>
      <c r="T1159" s="80"/>
      <c r="U1159" s="80"/>
      <c r="V1159" s="80"/>
      <c r="W1159" s="80"/>
      <c r="X1159" s="80"/>
      <c r="Y1159" s="80"/>
      <c r="Z1159" s="80"/>
    </row>
    <row r="1160" spans="11:26" s="1" customFormat="1" ht="15.95" customHeight="1">
      <c r="K1160" s="4"/>
      <c r="L1160" s="4"/>
      <c r="M1160" s="4"/>
      <c r="N1160" s="4"/>
      <c r="O1160" s="4"/>
      <c r="P1160" s="80"/>
      <c r="Q1160" s="80"/>
      <c r="R1160" s="80"/>
      <c r="S1160" s="80"/>
      <c r="T1160" s="80"/>
      <c r="U1160" s="80"/>
      <c r="V1160" s="80"/>
      <c r="W1160" s="80"/>
      <c r="X1160" s="80"/>
      <c r="Y1160" s="80"/>
      <c r="Z1160" s="80"/>
    </row>
    <row r="1161" spans="11:26" s="1" customFormat="1" ht="15.95" customHeight="1">
      <c r="K1161" s="4"/>
      <c r="L1161" s="4"/>
      <c r="M1161" s="4"/>
      <c r="N1161" s="4"/>
      <c r="O1161" s="4"/>
      <c r="P1161" s="80"/>
      <c r="Q1161" s="80"/>
      <c r="R1161" s="80"/>
      <c r="S1161" s="80"/>
      <c r="T1161" s="80"/>
      <c r="U1161" s="80"/>
      <c r="V1161" s="80"/>
      <c r="W1161" s="80"/>
      <c r="X1161" s="80"/>
      <c r="Y1161" s="80"/>
      <c r="Z1161" s="80"/>
    </row>
    <row r="1162" spans="11:26" s="1" customFormat="1" ht="15.95" customHeight="1">
      <c r="K1162" s="4"/>
      <c r="L1162" s="4"/>
      <c r="M1162" s="4"/>
      <c r="N1162" s="4"/>
      <c r="O1162" s="4"/>
      <c r="P1162" s="80"/>
      <c r="Q1162" s="80"/>
      <c r="R1162" s="80"/>
      <c r="S1162" s="80"/>
      <c r="T1162" s="80"/>
      <c r="U1162" s="80"/>
      <c r="V1162" s="80"/>
      <c r="W1162" s="80"/>
      <c r="X1162" s="80"/>
      <c r="Y1162" s="80"/>
      <c r="Z1162" s="80"/>
    </row>
    <row r="1163" spans="11:26" s="1" customFormat="1" ht="15.95" customHeight="1">
      <c r="K1163" s="4"/>
      <c r="L1163" s="4"/>
      <c r="M1163" s="4"/>
      <c r="N1163" s="4"/>
      <c r="O1163" s="4"/>
      <c r="P1163" s="80"/>
      <c r="Q1163" s="80"/>
      <c r="R1163" s="80"/>
      <c r="S1163" s="80"/>
      <c r="T1163" s="80"/>
      <c r="U1163" s="80"/>
      <c r="V1163" s="80"/>
      <c r="W1163" s="80"/>
      <c r="X1163" s="80"/>
      <c r="Y1163" s="80"/>
      <c r="Z1163" s="80"/>
    </row>
    <row r="1164" spans="11:26" s="1" customFormat="1" ht="15.95" customHeight="1">
      <c r="K1164" s="4"/>
      <c r="L1164" s="4"/>
      <c r="M1164" s="4"/>
      <c r="N1164" s="4"/>
      <c r="O1164" s="4"/>
      <c r="P1164" s="80"/>
      <c r="Q1164" s="80"/>
      <c r="R1164" s="80"/>
      <c r="S1164" s="80"/>
      <c r="T1164" s="80"/>
      <c r="U1164" s="80"/>
      <c r="V1164" s="80"/>
      <c r="W1164" s="80"/>
      <c r="X1164" s="80"/>
      <c r="Y1164" s="80"/>
      <c r="Z1164" s="80"/>
    </row>
    <row r="1165" spans="11:26" s="1" customFormat="1" ht="15.95" customHeight="1">
      <c r="K1165" s="4"/>
      <c r="L1165" s="4"/>
      <c r="M1165" s="4"/>
      <c r="N1165" s="4"/>
      <c r="O1165" s="4"/>
      <c r="P1165" s="80"/>
      <c r="Q1165" s="80"/>
      <c r="R1165" s="80"/>
      <c r="S1165" s="80"/>
      <c r="T1165" s="80"/>
      <c r="U1165" s="80"/>
      <c r="V1165" s="80"/>
      <c r="W1165" s="80"/>
      <c r="X1165" s="80"/>
      <c r="Y1165" s="80"/>
      <c r="Z1165" s="80"/>
    </row>
    <row r="1166" spans="11:26" s="1" customFormat="1" ht="15.95" customHeight="1">
      <c r="K1166" s="4"/>
      <c r="L1166" s="4"/>
      <c r="M1166" s="4"/>
      <c r="N1166" s="4"/>
      <c r="O1166" s="4"/>
      <c r="P1166" s="80"/>
      <c r="Q1166" s="80"/>
      <c r="R1166" s="80"/>
      <c r="S1166" s="80"/>
      <c r="T1166" s="80"/>
      <c r="U1166" s="80"/>
      <c r="V1166" s="80"/>
      <c r="W1166" s="80"/>
      <c r="X1166" s="80"/>
      <c r="Y1166" s="80"/>
      <c r="Z1166" s="80"/>
    </row>
    <row r="1167" spans="11:26" s="1" customFormat="1" ht="15.95" customHeight="1">
      <c r="K1167" s="4"/>
      <c r="L1167" s="4"/>
      <c r="M1167" s="4"/>
      <c r="N1167" s="4"/>
      <c r="O1167" s="4"/>
      <c r="P1167" s="80"/>
      <c r="Q1167" s="80"/>
      <c r="R1167" s="80"/>
      <c r="S1167" s="80"/>
      <c r="T1167" s="80"/>
      <c r="U1167" s="80"/>
      <c r="V1167" s="80"/>
      <c r="W1167" s="80"/>
      <c r="X1167" s="80"/>
      <c r="Y1167" s="80"/>
      <c r="Z1167" s="80"/>
    </row>
    <row r="1168" spans="11:26" s="1" customFormat="1" ht="15.95" customHeight="1">
      <c r="K1168" s="4"/>
      <c r="L1168" s="4"/>
      <c r="M1168" s="4"/>
      <c r="N1168" s="4"/>
      <c r="O1168" s="4"/>
      <c r="P1168" s="80"/>
      <c r="Q1168" s="80"/>
      <c r="R1168" s="80"/>
      <c r="S1168" s="80"/>
      <c r="T1168" s="80"/>
      <c r="U1168" s="80"/>
      <c r="V1168" s="80"/>
      <c r="W1168" s="80"/>
      <c r="X1168" s="80"/>
      <c r="Y1168" s="80"/>
      <c r="Z1168" s="80"/>
    </row>
    <row r="1169" spans="11:26" s="1" customFormat="1" ht="15.95" customHeight="1">
      <c r="K1169" s="4"/>
      <c r="L1169" s="4"/>
      <c r="M1169" s="4"/>
      <c r="N1169" s="4"/>
      <c r="O1169" s="4"/>
      <c r="P1169" s="80"/>
      <c r="Q1169" s="80"/>
      <c r="R1169" s="80"/>
      <c r="S1169" s="80"/>
      <c r="T1169" s="80"/>
      <c r="U1169" s="80"/>
      <c r="V1169" s="80"/>
      <c r="W1169" s="80"/>
      <c r="X1169" s="80"/>
      <c r="Y1169" s="80"/>
      <c r="Z1169" s="80"/>
    </row>
    <row r="1170" spans="11:26" s="1" customFormat="1" ht="15.95" customHeight="1">
      <c r="K1170" s="4"/>
      <c r="L1170" s="4"/>
      <c r="M1170" s="4"/>
      <c r="N1170" s="4"/>
      <c r="O1170" s="4"/>
      <c r="P1170" s="80"/>
      <c r="Q1170" s="80"/>
      <c r="R1170" s="80"/>
      <c r="S1170" s="80"/>
      <c r="T1170" s="80"/>
      <c r="U1170" s="80"/>
      <c r="V1170" s="80"/>
      <c r="W1170" s="80"/>
      <c r="X1170" s="80"/>
      <c r="Y1170" s="80"/>
      <c r="Z1170" s="80"/>
    </row>
    <row r="1171" spans="11:26" s="1" customFormat="1" ht="15.95" customHeight="1">
      <c r="K1171" s="4"/>
      <c r="L1171" s="4"/>
      <c r="M1171" s="4"/>
      <c r="N1171" s="4"/>
      <c r="O1171" s="4"/>
      <c r="P1171" s="80"/>
      <c r="Q1171" s="80"/>
      <c r="R1171" s="80"/>
      <c r="S1171" s="80"/>
      <c r="T1171" s="80"/>
      <c r="U1171" s="80"/>
      <c r="V1171" s="80"/>
      <c r="W1171" s="80"/>
      <c r="X1171" s="80"/>
      <c r="Y1171" s="80"/>
      <c r="Z1171" s="80"/>
    </row>
    <row r="1172" spans="11:26" s="1" customFormat="1" ht="15.95" customHeight="1">
      <c r="K1172" s="4"/>
      <c r="L1172" s="4"/>
      <c r="M1172" s="4"/>
      <c r="N1172" s="4"/>
      <c r="O1172" s="4"/>
      <c r="P1172" s="80"/>
      <c r="Q1172" s="80"/>
      <c r="R1172" s="80"/>
      <c r="S1172" s="80"/>
      <c r="T1172" s="80"/>
      <c r="U1172" s="80"/>
      <c r="V1172" s="80"/>
      <c r="W1172" s="80"/>
      <c r="X1172" s="80"/>
      <c r="Y1172" s="80"/>
      <c r="Z1172" s="80"/>
    </row>
    <row r="1173" spans="11:26" s="1" customFormat="1" ht="15.95" customHeight="1">
      <c r="K1173" s="4"/>
      <c r="L1173" s="4"/>
      <c r="M1173" s="4"/>
      <c r="N1173" s="4"/>
      <c r="O1173" s="4"/>
      <c r="P1173" s="80"/>
      <c r="Q1173" s="80"/>
      <c r="R1173" s="80"/>
      <c r="S1173" s="80"/>
      <c r="T1173" s="80"/>
      <c r="U1173" s="80"/>
      <c r="V1173" s="80"/>
      <c r="W1173" s="80"/>
      <c r="X1173" s="80"/>
      <c r="Y1173" s="80"/>
      <c r="Z1173" s="80"/>
    </row>
    <row r="1174" spans="11:26" s="1" customFormat="1" ht="15.95" customHeight="1">
      <c r="K1174" s="4"/>
      <c r="L1174" s="4"/>
      <c r="M1174" s="4"/>
      <c r="N1174" s="4"/>
      <c r="O1174" s="4"/>
      <c r="P1174" s="80"/>
      <c r="Q1174" s="80"/>
      <c r="R1174" s="80"/>
      <c r="S1174" s="80"/>
      <c r="T1174" s="80"/>
      <c r="U1174" s="80"/>
      <c r="V1174" s="80"/>
      <c r="W1174" s="80"/>
      <c r="X1174" s="80"/>
      <c r="Y1174" s="80"/>
      <c r="Z1174" s="80"/>
    </row>
    <row r="1175" spans="11:26" s="1" customFormat="1" ht="15.95" customHeight="1">
      <c r="K1175" s="4"/>
      <c r="L1175" s="4"/>
      <c r="M1175" s="4"/>
      <c r="N1175" s="4"/>
      <c r="O1175" s="4"/>
      <c r="P1175" s="80"/>
      <c r="Q1175" s="80"/>
      <c r="R1175" s="80"/>
      <c r="S1175" s="80"/>
      <c r="T1175" s="80"/>
      <c r="U1175" s="80"/>
      <c r="V1175" s="80"/>
      <c r="W1175" s="80"/>
      <c r="X1175" s="80"/>
      <c r="Y1175" s="80"/>
      <c r="Z1175" s="80"/>
    </row>
    <row r="1176" spans="11:26" s="1" customFormat="1" ht="15.95" customHeight="1">
      <c r="K1176" s="4"/>
      <c r="L1176" s="4"/>
      <c r="M1176" s="4"/>
      <c r="N1176" s="4"/>
      <c r="O1176" s="4"/>
      <c r="P1176" s="80"/>
      <c r="Q1176" s="80"/>
      <c r="R1176" s="80"/>
      <c r="S1176" s="80"/>
      <c r="T1176" s="80"/>
      <c r="U1176" s="80"/>
      <c r="V1176" s="80"/>
      <c r="W1176" s="80"/>
      <c r="X1176" s="80"/>
      <c r="Y1176" s="80"/>
      <c r="Z1176" s="80"/>
    </row>
    <row r="1177" spans="11:26" s="1" customFormat="1" ht="15.95" customHeight="1">
      <c r="K1177" s="4"/>
      <c r="L1177" s="4"/>
      <c r="M1177" s="4"/>
      <c r="N1177" s="4"/>
      <c r="O1177" s="4"/>
      <c r="P1177" s="80"/>
      <c r="Q1177" s="80"/>
      <c r="R1177" s="80"/>
      <c r="S1177" s="80"/>
      <c r="T1177" s="80"/>
      <c r="U1177" s="80"/>
      <c r="V1177" s="80"/>
      <c r="W1177" s="80"/>
      <c r="X1177" s="80"/>
      <c r="Y1177" s="80"/>
      <c r="Z1177" s="80"/>
    </row>
    <row r="1178" spans="11:26" s="1" customFormat="1" ht="15.95" customHeight="1">
      <c r="K1178" s="4"/>
      <c r="L1178" s="4"/>
      <c r="M1178" s="4"/>
      <c r="N1178" s="4"/>
      <c r="O1178" s="4"/>
      <c r="P1178" s="80"/>
      <c r="Q1178" s="80"/>
      <c r="R1178" s="80"/>
      <c r="S1178" s="80"/>
      <c r="T1178" s="80"/>
      <c r="U1178" s="80"/>
      <c r="V1178" s="80"/>
      <c r="W1178" s="80"/>
      <c r="X1178" s="80"/>
      <c r="Y1178" s="80"/>
      <c r="Z1178" s="80"/>
    </row>
    <row r="1179" spans="11:26" s="1" customFormat="1" ht="15.95" customHeight="1">
      <c r="K1179" s="4"/>
      <c r="L1179" s="4"/>
      <c r="M1179" s="4"/>
      <c r="N1179" s="4"/>
      <c r="O1179" s="4"/>
      <c r="P1179" s="80"/>
      <c r="Q1179" s="80"/>
      <c r="R1179" s="80"/>
      <c r="S1179" s="80"/>
      <c r="T1179" s="80"/>
      <c r="U1179" s="80"/>
      <c r="V1179" s="80"/>
      <c r="W1179" s="80"/>
      <c r="X1179" s="80"/>
      <c r="Y1179" s="80"/>
      <c r="Z1179" s="80"/>
    </row>
    <row r="1180" spans="11:26" s="1" customFormat="1" ht="15.95" customHeight="1">
      <c r="K1180" s="4"/>
      <c r="L1180" s="4"/>
      <c r="M1180" s="4"/>
      <c r="N1180" s="4"/>
      <c r="O1180" s="4"/>
      <c r="P1180" s="80"/>
      <c r="Q1180" s="80"/>
      <c r="R1180" s="80"/>
      <c r="S1180" s="80"/>
      <c r="T1180" s="80"/>
      <c r="U1180" s="80"/>
      <c r="V1180" s="80"/>
      <c r="W1180" s="80"/>
      <c r="X1180" s="80"/>
      <c r="Y1180" s="80"/>
      <c r="Z1180" s="80"/>
    </row>
    <row r="1181" spans="11:26" s="1" customFormat="1" ht="15.95" customHeight="1">
      <c r="K1181" s="4"/>
      <c r="L1181" s="4"/>
      <c r="M1181" s="4"/>
      <c r="N1181" s="4"/>
      <c r="O1181" s="4"/>
      <c r="P1181" s="80"/>
      <c r="Q1181" s="80"/>
      <c r="R1181" s="80"/>
      <c r="S1181" s="80"/>
      <c r="T1181" s="80"/>
      <c r="U1181" s="80"/>
      <c r="V1181" s="80"/>
      <c r="W1181" s="80"/>
      <c r="X1181" s="80"/>
      <c r="Y1181" s="80"/>
      <c r="Z1181" s="80"/>
    </row>
    <row r="1182" spans="11:26" s="1" customFormat="1" ht="15.95" customHeight="1">
      <c r="K1182" s="4"/>
      <c r="L1182" s="4"/>
      <c r="M1182" s="4"/>
      <c r="N1182" s="4"/>
      <c r="O1182" s="4"/>
      <c r="P1182" s="80"/>
      <c r="Q1182" s="80"/>
      <c r="R1182" s="80"/>
      <c r="S1182" s="80"/>
      <c r="T1182" s="80"/>
      <c r="U1182" s="80"/>
      <c r="V1182" s="80"/>
      <c r="W1182" s="80"/>
      <c r="X1182" s="80"/>
      <c r="Y1182" s="80"/>
      <c r="Z1182" s="80"/>
    </row>
    <row r="1183" spans="11:26" s="1" customFormat="1" ht="15.95" customHeight="1">
      <c r="K1183" s="4"/>
      <c r="L1183" s="4"/>
      <c r="M1183" s="4"/>
      <c r="N1183" s="4"/>
      <c r="O1183" s="4"/>
      <c r="P1183" s="80"/>
      <c r="Q1183" s="80"/>
      <c r="R1183" s="80"/>
      <c r="S1183" s="80"/>
      <c r="T1183" s="80"/>
      <c r="U1183" s="80"/>
      <c r="V1183" s="80"/>
      <c r="W1183" s="80"/>
      <c r="X1183" s="80"/>
      <c r="Y1183" s="80"/>
      <c r="Z1183" s="80"/>
    </row>
    <row r="1184" spans="11:26" s="1" customFormat="1" ht="15.95" customHeight="1">
      <c r="K1184" s="4"/>
      <c r="L1184" s="4"/>
      <c r="M1184" s="4"/>
      <c r="N1184" s="4"/>
      <c r="O1184" s="4"/>
      <c r="P1184" s="80"/>
      <c r="Q1184" s="80"/>
      <c r="R1184" s="80"/>
      <c r="S1184" s="80"/>
      <c r="T1184" s="80"/>
      <c r="U1184" s="80"/>
      <c r="V1184" s="80"/>
      <c r="W1184" s="80"/>
      <c r="X1184" s="80"/>
      <c r="Y1184" s="80"/>
      <c r="Z1184" s="80"/>
    </row>
    <row r="1185" spans="11:26" s="1" customFormat="1" ht="15.95" customHeight="1">
      <c r="K1185" s="4"/>
      <c r="L1185" s="4"/>
      <c r="M1185" s="4"/>
      <c r="N1185" s="4"/>
      <c r="O1185" s="4"/>
      <c r="P1185" s="80"/>
      <c r="Q1185" s="80"/>
      <c r="R1185" s="80"/>
      <c r="S1185" s="80"/>
      <c r="T1185" s="80"/>
      <c r="U1185" s="80"/>
      <c r="V1185" s="80"/>
      <c r="W1185" s="80"/>
      <c r="X1185" s="80"/>
      <c r="Y1185" s="80"/>
      <c r="Z1185" s="80"/>
    </row>
    <row r="1186" spans="11:26" s="1" customFormat="1" ht="15.95" customHeight="1">
      <c r="K1186" s="4"/>
      <c r="L1186" s="4"/>
      <c r="M1186" s="4"/>
      <c r="N1186" s="4"/>
      <c r="O1186" s="4"/>
      <c r="P1186" s="80"/>
      <c r="Q1186" s="80"/>
      <c r="R1186" s="80"/>
      <c r="S1186" s="80"/>
      <c r="T1186" s="80"/>
      <c r="U1186" s="80"/>
      <c r="V1186" s="80"/>
      <c r="W1186" s="80"/>
      <c r="X1186" s="80"/>
      <c r="Y1186" s="80"/>
      <c r="Z1186" s="80"/>
    </row>
    <row r="1187" spans="11:26" s="1" customFormat="1" ht="15.95" customHeight="1">
      <c r="K1187" s="4"/>
      <c r="L1187" s="4"/>
      <c r="M1187" s="4"/>
      <c r="N1187" s="4"/>
      <c r="O1187" s="4"/>
      <c r="P1187" s="80"/>
      <c r="Q1187" s="80"/>
      <c r="R1187" s="80"/>
      <c r="S1187" s="80"/>
      <c r="T1187" s="80"/>
      <c r="U1187" s="80"/>
      <c r="V1187" s="80"/>
      <c r="W1187" s="80"/>
      <c r="X1187" s="80"/>
      <c r="Y1187" s="80"/>
      <c r="Z1187" s="80"/>
    </row>
    <row r="1188" spans="11:26" s="1" customFormat="1" ht="15.95" customHeight="1">
      <c r="K1188" s="4"/>
      <c r="L1188" s="4"/>
      <c r="M1188" s="4"/>
      <c r="N1188" s="4"/>
      <c r="O1188" s="4"/>
      <c r="P1188" s="80"/>
      <c r="Q1188" s="80"/>
      <c r="R1188" s="80"/>
      <c r="S1188" s="80"/>
      <c r="T1188" s="80"/>
      <c r="U1188" s="80"/>
      <c r="V1188" s="80"/>
      <c r="W1188" s="80"/>
      <c r="X1188" s="80"/>
      <c r="Y1188" s="80"/>
      <c r="Z1188" s="80"/>
    </row>
    <row r="1189" spans="11:26" s="1" customFormat="1" ht="15.95" customHeight="1">
      <c r="K1189" s="4"/>
      <c r="L1189" s="4"/>
      <c r="M1189" s="4"/>
      <c r="N1189" s="4"/>
      <c r="O1189" s="4"/>
      <c r="P1189" s="80"/>
      <c r="Q1189" s="80"/>
      <c r="R1189" s="80"/>
      <c r="S1189" s="80"/>
      <c r="T1189" s="80"/>
      <c r="U1189" s="80"/>
      <c r="V1189" s="80"/>
      <c r="W1189" s="80"/>
      <c r="X1189" s="80"/>
      <c r="Y1189" s="80"/>
      <c r="Z1189" s="80"/>
    </row>
    <row r="1190" spans="11:26" s="1" customFormat="1" ht="15.95" customHeight="1">
      <c r="K1190" s="4"/>
      <c r="L1190" s="4"/>
      <c r="M1190" s="4"/>
      <c r="N1190" s="4"/>
      <c r="O1190" s="4"/>
      <c r="P1190" s="80"/>
      <c r="Q1190" s="80"/>
      <c r="R1190" s="80"/>
      <c r="S1190" s="80"/>
      <c r="T1190" s="80"/>
      <c r="U1190" s="80"/>
      <c r="V1190" s="80"/>
      <c r="W1190" s="80"/>
      <c r="X1190" s="80"/>
      <c r="Y1190" s="80"/>
      <c r="Z1190" s="80"/>
    </row>
    <row r="1191" spans="11:26" s="1" customFormat="1" ht="15.95" customHeight="1">
      <c r="K1191" s="4"/>
      <c r="L1191" s="4"/>
      <c r="M1191" s="4"/>
      <c r="N1191" s="4"/>
      <c r="O1191" s="4"/>
      <c r="P1191" s="80"/>
      <c r="Q1191" s="80"/>
      <c r="R1191" s="80"/>
      <c r="S1191" s="80"/>
      <c r="T1191" s="80"/>
      <c r="U1191" s="80"/>
      <c r="V1191" s="80"/>
      <c r="W1191" s="80"/>
      <c r="X1191" s="80"/>
      <c r="Y1191" s="80"/>
      <c r="Z1191" s="80"/>
    </row>
    <row r="1192" spans="11:26" s="1" customFormat="1" ht="15.95" customHeight="1">
      <c r="K1192" s="4"/>
      <c r="L1192" s="4"/>
      <c r="M1192" s="4"/>
      <c r="N1192" s="4"/>
      <c r="O1192" s="4"/>
      <c r="P1192" s="80"/>
      <c r="Q1192" s="80"/>
      <c r="R1192" s="80"/>
      <c r="S1192" s="80"/>
      <c r="T1192" s="80"/>
      <c r="U1192" s="80"/>
      <c r="V1192" s="80"/>
      <c r="W1192" s="80"/>
      <c r="X1192" s="80"/>
      <c r="Y1192" s="80"/>
      <c r="Z1192" s="80"/>
    </row>
    <row r="1193" spans="11:26" s="1" customFormat="1" ht="15.95" customHeight="1">
      <c r="K1193" s="4"/>
      <c r="L1193" s="4"/>
      <c r="M1193" s="4"/>
      <c r="N1193" s="4"/>
      <c r="O1193" s="4"/>
      <c r="P1193" s="80"/>
      <c r="Q1193" s="80"/>
      <c r="R1193" s="80"/>
      <c r="S1193" s="80"/>
      <c r="T1193" s="80"/>
      <c r="U1193" s="80"/>
      <c r="V1193" s="80"/>
      <c r="W1193" s="80"/>
      <c r="X1193" s="80"/>
      <c r="Y1193" s="80"/>
      <c r="Z1193" s="80"/>
    </row>
    <row r="1194" spans="11:26" s="1" customFormat="1" ht="15.95" customHeight="1">
      <c r="K1194" s="4"/>
      <c r="L1194" s="4"/>
      <c r="M1194" s="4"/>
      <c r="N1194" s="4"/>
      <c r="O1194" s="4"/>
      <c r="P1194" s="80"/>
      <c r="Q1194" s="80"/>
      <c r="R1194" s="80"/>
      <c r="S1194" s="80"/>
      <c r="T1194" s="80"/>
      <c r="U1194" s="80"/>
      <c r="V1194" s="80"/>
      <c r="W1194" s="80"/>
      <c r="X1194" s="80"/>
      <c r="Y1194" s="80"/>
      <c r="Z1194" s="80"/>
    </row>
    <row r="1195" spans="11:26" s="1" customFormat="1" ht="15.95" customHeight="1">
      <c r="K1195" s="4"/>
      <c r="L1195" s="4"/>
      <c r="M1195" s="4"/>
      <c r="N1195" s="4"/>
      <c r="O1195" s="4"/>
      <c r="P1195" s="80"/>
      <c r="Q1195" s="80"/>
      <c r="R1195" s="80"/>
      <c r="S1195" s="80"/>
      <c r="T1195" s="80"/>
      <c r="U1195" s="80"/>
      <c r="V1195" s="80"/>
      <c r="W1195" s="80"/>
      <c r="X1195" s="80"/>
      <c r="Y1195" s="80"/>
      <c r="Z1195" s="80"/>
    </row>
    <row r="1196" spans="11:26" s="1" customFormat="1" ht="15.95" customHeight="1">
      <c r="K1196" s="4"/>
      <c r="L1196" s="4"/>
      <c r="M1196" s="4"/>
      <c r="N1196" s="4"/>
      <c r="O1196" s="4"/>
      <c r="P1196" s="80"/>
      <c r="Q1196" s="80"/>
      <c r="R1196" s="80"/>
      <c r="S1196" s="80"/>
      <c r="T1196" s="80"/>
      <c r="U1196" s="80"/>
      <c r="V1196" s="80"/>
      <c r="W1196" s="80"/>
      <c r="X1196" s="80"/>
      <c r="Y1196" s="80"/>
      <c r="Z1196" s="80"/>
    </row>
    <row r="1197" spans="11:26" s="1" customFormat="1" ht="15.95" customHeight="1">
      <c r="K1197" s="4"/>
      <c r="L1197" s="4"/>
      <c r="M1197" s="4"/>
      <c r="N1197" s="4"/>
      <c r="O1197" s="4"/>
      <c r="P1197" s="80"/>
      <c r="Q1197" s="80"/>
      <c r="R1197" s="80"/>
      <c r="S1197" s="80"/>
      <c r="T1197" s="80"/>
      <c r="U1197" s="80"/>
      <c r="V1197" s="80"/>
      <c r="W1197" s="80"/>
      <c r="X1197" s="80"/>
      <c r="Y1197" s="80"/>
      <c r="Z1197" s="80"/>
    </row>
    <row r="1198" spans="11:26" s="1" customFormat="1" ht="15.95" customHeight="1">
      <c r="K1198" s="4"/>
      <c r="L1198" s="4"/>
      <c r="M1198" s="4"/>
      <c r="N1198" s="4"/>
      <c r="O1198" s="4"/>
      <c r="P1198" s="80"/>
      <c r="Q1198" s="80"/>
      <c r="R1198" s="80"/>
      <c r="S1198" s="80"/>
      <c r="T1198" s="80"/>
      <c r="U1198" s="80"/>
      <c r="V1198" s="80"/>
      <c r="W1198" s="80"/>
      <c r="X1198" s="80"/>
      <c r="Y1198" s="80"/>
      <c r="Z1198" s="80"/>
    </row>
    <row r="1199" spans="11:26" s="1" customFormat="1" ht="15.95" customHeight="1">
      <c r="K1199" s="4"/>
      <c r="L1199" s="4"/>
      <c r="M1199" s="4"/>
      <c r="N1199" s="4"/>
      <c r="O1199" s="4"/>
      <c r="P1199" s="80"/>
      <c r="Q1199" s="80"/>
      <c r="R1199" s="80"/>
      <c r="S1199" s="80"/>
      <c r="T1199" s="80"/>
      <c r="U1199" s="80"/>
      <c r="V1199" s="80"/>
      <c r="W1199" s="80"/>
      <c r="X1199" s="80"/>
      <c r="Y1199" s="80"/>
      <c r="Z1199" s="80"/>
    </row>
    <row r="1200" spans="11:26" s="1" customFormat="1" ht="15.95" customHeight="1">
      <c r="K1200" s="4"/>
      <c r="L1200" s="4"/>
      <c r="M1200" s="4"/>
      <c r="N1200" s="4"/>
      <c r="O1200" s="4"/>
      <c r="P1200" s="80"/>
      <c r="Q1200" s="80"/>
      <c r="R1200" s="80"/>
      <c r="S1200" s="80"/>
      <c r="T1200" s="80"/>
      <c r="U1200" s="80"/>
      <c r="V1200" s="80"/>
      <c r="W1200" s="80"/>
      <c r="X1200" s="80"/>
      <c r="Y1200" s="80"/>
      <c r="Z1200" s="80"/>
    </row>
    <row r="1201" spans="11:26" s="1" customFormat="1" ht="15.95" customHeight="1">
      <c r="K1201" s="4"/>
      <c r="L1201" s="4"/>
      <c r="M1201" s="4"/>
      <c r="N1201" s="4"/>
      <c r="O1201" s="4"/>
      <c r="P1201" s="80"/>
      <c r="Q1201" s="80"/>
      <c r="R1201" s="80"/>
      <c r="S1201" s="80"/>
      <c r="T1201" s="80"/>
      <c r="U1201" s="80"/>
      <c r="V1201" s="80"/>
      <c r="W1201" s="80"/>
      <c r="X1201" s="80"/>
      <c r="Y1201" s="80"/>
      <c r="Z1201" s="80"/>
    </row>
    <row r="1202" spans="11:26" s="1" customFormat="1" ht="15.95" customHeight="1">
      <c r="K1202" s="4"/>
      <c r="L1202" s="4"/>
      <c r="M1202" s="4"/>
      <c r="N1202" s="4"/>
      <c r="O1202" s="4"/>
      <c r="P1202" s="80"/>
      <c r="Q1202" s="80"/>
      <c r="R1202" s="80"/>
      <c r="S1202" s="80"/>
      <c r="T1202" s="80"/>
      <c r="U1202" s="80"/>
      <c r="V1202" s="80"/>
      <c r="W1202" s="80"/>
      <c r="X1202" s="80"/>
      <c r="Y1202" s="80"/>
      <c r="Z1202" s="80"/>
    </row>
    <row r="1203" spans="11:26" s="1" customFormat="1" ht="15.95" customHeight="1">
      <c r="K1203" s="4"/>
      <c r="L1203" s="4"/>
      <c r="M1203" s="4"/>
      <c r="N1203" s="4"/>
      <c r="O1203" s="4"/>
      <c r="P1203" s="80"/>
      <c r="Q1203" s="80"/>
      <c r="R1203" s="80"/>
      <c r="S1203" s="80"/>
      <c r="T1203" s="80"/>
      <c r="U1203" s="80"/>
      <c r="V1203" s="80"/>
      <c r="W1203" s="80"/>
      <c r="X1203" s="80"/>
      <c r="Y1203" s="80"/>
      <c r="Z1203" s="80"/>
    </row>
    <row r="1204" spans="11:26" s="1" customFormat="1" ht="15.95" customHeight="1">
      <c r="K1204" s="4"/>
      <c r="L1204" s="4"/>
      <c r="M1204" s="4"/>
      <c r="N1204" s="4"/>
      <c r="O1204" s="4"/>
      <c r="P1204" s="80"/>
      <c r="Q1204" s="80"/>
      <c r="R1204" s="80"/>
      <c r="S1204" s="80"/>
      <c r="T1204" s="80"/>
      <c r="U1204" s="80"/>
      <c r="V1204" s="80"/>
      <c r="W1204" s="80"/>
      <c r="X1204" s="80"/>
      <c r="Y1204" s="80"/>
      <c r="Z1204" s="80"/>
    </row>
    <row r="1205" spans="11:26" s="1" customFormat="1" ht="15.95" customHeight="1">
      <c r="K1205" s="4"/>
      <c r="L1205" s="4"/>
      <c r="M1205" s="4"/>
      <c r="N1205" s="4"/>
      <c r="O1205" s="4"/>
      <c r="P1205" s="80"/>
      <c r="Q1205" s="80"/>
      <c r="R1205" s="80"/>
      <c r="S1205" s="80"/>
      <c r="T1205" s="80"/>
      <c r="U1205" s="80"/>
      <c r="V1205" s="80"/>
      <c r="W1205" s="80"/>
      <c r="X1205" s="80"/>
      <c r="Y1205" s="80"/>
      <c r="Z1205" s="80"/>
    </row>
    <row r="1206" spans="11:26" s="1" customFormat="1" ht="15.95" customHeight="1">
      <c r="K1206" s="4"/>
      <c r="L1206" s="4"/>
      <c r="M1206" s="4"/>
      <c r="N1206" s="4"/>
      <c r="O1206" s="4"/>
      <c r="P1206" s="80"/>
      <c r="Q1206" s="80"/>
      <c r="R1206" s="80"/>
      <c r="S1206" s="80"/>
      <c r="T1206" s="80"/>
      <c r="U1206" s="80"/>
      <c r="V1206" s="80"/>
      <c r="W1206" s="80"/>
      <c r="X1206" s="80"/>
      <c r="Y1206" s="80"/>
      <c r="Z1206" s="80"/>
    </row>
    <row r="1207" spans="11:26" s="1" customFormat="1" ht="15.95" customHeight="1">
      <c r="K1207" s="4"/>
      <c r="L1207" s="4"/>
      <c r="M1207" s="4"/>
      <c r="N1207" s="4"/>
      <c r="O1207" s="4"/>
      <c r="P1207" s="80"/>
      <c r="Q1207" s="80"/>
      <c r="R1207" s="80"/>
      <c r="S1207" s="80"/>
      <c r="T1207" s="80"/>
      <c r="U1207" s="80"/>
      <c r="V1207" s="80"/>
      <c r="W1207" s="80"/>
      <c r="X1207" s="80"/>
      <c r="Y1207" s="80"/>
      <c r="Z1207" s="80"/>
    </row>
    <row r="1208" spans="11:26" s="1" customFormat="1" ht="15.95" customHeight="1">
      <c r="K1208" s="4"/>
      <c r="L1208" s="4"/>
      <c r="M1208" s="4"/>
      <c r="N1208" s="4"/>
      <c r="O1208" s="4"/>
      <c r="P1208" s="80"/>
      <c r="Q1208" s="80"/>
      <c r="R1208" s="80"/>
      <c r="S1208" s="80"/>
      <c r="T1208" s="80"/>
      <c r="U1208" s="80"/>
      <c r="V1208" s="80"/>
      <c r="W1208" s="80"/>
      <c r="X1208" s="80"/>
      <c r="Y1208" s="80"/>
      <c r="Z1208" s="80"/>
    </row>
    <row r="1209" spans="11:26" s="1" customFormat="1" ht="15.95" customHeight="1">
      <c r="K1209" s="4"/>
      <c r="L1209" s="4"/>
      <c r="M1209" s="4"/>
      <c r="N1209" s="4"/>
      <c r="O1209" s="4"/>
      <c r="P1209" s="80"/>
      <c r="Q1209" s="80"/>
      <c r="R1209" s="80"/>
      <c r="S1209" s="80"/>
      <c r="T1209" s="80"/>
      <c r="U1209" s="80"/>
      <c r="V1209" s="80"/>
      <c r="W1209" s="80"/>
      <c r="X1209" s="80"/>
      <c r="Y1209" s="80"/>
      <c r="Z1209" s="80"/>
    </row>
    <row r="1210" spans="11:26" s="1" customFormat="1" ht="15.95" customHeight="1">
      <c r="K1210" s="4"/>
      <c r="L1210" s="4"/>
      <c r="M1210" s="4"/>
      <c r="N1210" s="4"/>
      <c r="O1210" s="4"/>
      <c r="P1210" s="80"/>
      <c r="Q1210" s="80"/>
      <c r="R1210" s="80"/>
      <c r="S1210" s="80"/>
      <c r="T1210" s="80"/>
      <c r="U1210" s="80"/>
      <c r="V1210" s="80"/>
      <c r="W1210" s="80"/>
      <c r="X1210" s="80"/>
      <c r="Y1210" s="80"/>
      <c r="Z1210" s="80"/>
    </row>
    <row r="1211" spans="11:26" s="1" customFormat="1" ht="15.95" customHeight="1">
      <c r="K1211" s="4"/>
      <c r="L1211" s="4"/>
      <c r="M1211" s="4"/>
      <c r="N1211" s="4"/>
      <c r="O1211" s="4"/>
      <c r="P1211" s="80"/>
      <c r="Q1211" s="80"/>
      <c r="R1211" s="80"/>
      <c r="S1211" s="80"/>
      <c r="T1211" s="80"/>
      <c r="U1211" s="80"/>
      <c r="V1211" s="80"/>
      <c r="W1211" s="80"/>
      <c r="X1211" s="80"/>
      <c r="Y1211" s="80"/>
      <c r="Z1211" s="80"/>
    </row>
    <row r="1212" spans="11:26" s="1" customFormat="1" ht="15.95" customHeight="1">
      <c r="K1212" s="4"/>
      <c r="L1212" s="4"/>
      <c r="M1212" s="4"/>
      <c r="N1212" s="4"/>
      <c r="O1212" s="4"/>
      <c r="P1212" s="80"/>
      <c r="Q1212" s="80"/>
      <c r="R1212" s="80"/>
      <c r="S1212" s="80"/>
      <c r="T1212" s="80"/>
      <c r="U1212" s="80"/>
      <c r="V1212" s="80"/>
      <c r="W1212" s="80"/>
      <c r="X1212" s="80"/>
      <c r="Y1212" s="80"/>
      <c r="Z1212" s="80"/>
    </row>
    <row r="1213" spans="11:26" s="1" customFormat="1" ht="15.95" customHeight="1">
      <c r="K1213" s="4"/>
      <c r="L1213" s="4"/>
      <c r="M1213" s="4"/>
      <c r="N1213" s="4"/>
      <c r="O1213" s="4"/>
      <c r="P1213" s="80"/>
      <c r="Q1213" s="80"/>
      <c r="R1213" s="80"/>
      <c r="S1213" s="80"/>
      <c r="T1213" s="80"/>
      <c r="U1213" s="80"/>
      <c r="V1213" s="80"/>
      <c r="W1213" s="80"/>
      <c r="X1213" s="80"/>
      <c r="Y1213" s="80"/>
      <c r="Z1213" s="80"/>
    </row>
    <row r="1214" spans="11:26" s="1" customFormat="1" ht="15.95" customHeight="1">
      <c r="K1214" s="4"/>
      <c r="L1214" s="4"/>
      <c r="M1214" s="4"/>
      <c r="N1214" s="4"/>
      <c r="O1214" s="4"/>
      <c r="P1214" s="80"/>
      <c r="Q1214" s="80"/>
      <c r="R1214" s="80"/>
      <c r="S1214" s="80"/>
      <c r="T1214" s="80"/>
      <c r="U1214" s="80"/>
      <c r="V1214" s="80"/>
      <c r="W1214" s="80"/>
      <c r="X1214" s="80"/>
      <c r="Y1214" s="80"/>
      <c r="Z1214" s="80"/>
    </row>
    <row r="1215" spans="11:26" s="1" customFormat="1" ht="15.95" customHeight="1">
      <c r="K1215" s="4"/>
      <c r="L1215" s="4"/>
      <c r="M1215" s="4"/>
      <c r="N1215" s="4"/>
      <c r="O1215" s="4"/>
      <c r="P1215" s="80"/>
      <c r="Q1215" s="80"/>
      <c r="R1215" s="80"/>
      <c r="S1215" s="80"/>
      <c r="T1215" s="80"/>
      <c r="U1215" s="80"/>
      <c r="V1215" s="80"/>
      <c r="W1215" s="80"/>
      <c r="X1215" s="80"/>
      <c r="Y1215" s="80"/>
      <c r="Z1215" s="80"/>
    </row>
    <row r="1216" spans="11:26" s="1" customFormat="1" ht="15.95" customHeight="1">
      <c r="K1216" s="4"/>
      <c r="L1216" s="4"/>
      <c r="M1216" s="4"/>
      <c r="N1216" s="4"/>
      <c r="O1216" s="4"/>
      <c r="P1216" s="80"/>
      <c r="Q1216" s="80"/>
      <c r="R1216" s="80"/>
      <c r="S1216" s="80"/>
      <c r="T1216" s="80"/>
      <c r="U1216" s="80"/>
      <c r="V1216" s="80"/>
      <c r="W1216" s="80"/>
      <c r="X1216" s="80"/>
      <c r="Y1216" s="80"/>
      <c r="Z1216" s="80"/>
    </row>
    <row r="1217" spans="11:26" s="1" customFormat="1" ht="15.95" customHeight="1">
      <c r="K1217" s="4"/>
      <c r="L1217" s="4"/>
      <c r="M1217" s="4"/>
      <c r="N1217" s="4"/>
      <c r="O1217" s="4"/>
      <c r="P1217" s="80"/>
      <c r="Q1217" s="80"/>
      <c r="R1217" s="80"/>
      <c r="S1217" s="80"/>
      <c r="T1217" s="80"/>
      <c r="U1217" s="80"/>
      <c r="V1217" s="80"/>
      <c r="W1217" s="80"/>
      <c r="X1217" s="80"/>
      <c r="Y1217" s="80"/>
      <c r="Z1217" s="80"/>
    </row>
    <row r="1218" spans="11:26" s="1" customFormat="1" ht="15.95" customHeight="1">
      <c r="K1218" s="4"/>
      <c r="L1218" s="4"/>
      <c r="M1218" s="4"/>
      <c r="N1218" s="4"/>
      <c r="O1218" s="4"/>
      <c r="P1218" s="80"/>
      <c r="Q1218" s="80"/>
      <c r="R1218" s="80"/>
      <c r="S1218" s="80"/>
      <c r="T1218" s="80"/>
      <c r="U1218" s="80"/>
      <c r="V1218" s="80"/>
      <c r="W1218" s="80"/>
      <c r="X1218" s="80"/>
      <c r="Y1218" s="80"/>
      <c r="Z1218" s="80"/>
    </row>
    <row r="1219" spans="11:26" s="1" customFormat="1" ht="15.95" customHeight="1">
      <c r="K1219" s="4"/>
      <c r="L1219" s="4"/>
      <c r="M1219" s="4"/>
      <c r="N1219" s="4"/>
      <c r="O1219" s="4"/>
      <c r="P1219" s="80"/>
      <c r="Q1219" s="80"/>
      <c r="R1219" s="80"/>
      <c r="S1219" s="80"/>
      <c r="T1219" s="80"/>
      <c r="U1219" s="80"/>
      <c r="V1219" s="80"/>
      <c r="W1219" s="80"/>
      <c r="X1219" s="80"/>
      <c r="Y1219" s="80"/>
      <c r="Z1219" s="80"/>
    </row>
    <row r="1220" spans="11:26" s="1" customFormat="1" ht="15.95" customHeight="1">
      <c r="K1220" s="4"/>
      <c r="L1220" s="4"/>
      <c r="M1220" s="4"/>
      <c r="N1220" s="4"/>
      <c r="O1220" s="4"/>
      <c r="P1220" s="80"/>
      <c r="Q1220" s="80"/>
      <c r="R1220" s="80"/>
      <c r="S1220" s="80"/>
      <c r="T1220" s="80"/>
      <c r="U1220" s="80"/>
      <c r="V1220" s="80"/>
      <c r="W1220" s="80"/>
      <c r="X1220" s="80"/>
      <c r="Y1220" s="80"/>
      <c r="Z1220" s="80"/>
    </row>
    <row r="1221" spans="11:26" s="1" customFormat="1" ht="15.95" customHeight="1">
      <c r="K1221" s="4"/>
      <c r="L1221" s="4"/>
      <c r="M1221" s="4"/>
      <c r="N1221" s="4"/>
      <c r="O1221" s="4"/>
      <c r="P1221" s="80"/>
      <c r="Q1221" s="80"/>
      <c r="R1221" s="80"/>
      <c r="S1221" s="80"/>
      <c r="T1221" s="80"/>
      <c r="U1221" s="80"/>
      <c r="V1221" s="80"/>
      <c r="W1221" s="80"/>
      <c r="X1221" s="80"/>
      <c r="Y1221" s="80"/>
      <c r="Z1221" s="80"/>
    </row>
    <row r="1222" spans="11:26" s="1" customFormat="1" ht="15.95" customHeight="1">
      <c r="K1222" s="4"/>
      <c r="L1222" s="4"/>
      <c r="M1222" s="4"/>
      <c r="N1222" s="4"/>
      <c r="O1222" s="4"/>
      <c r="P1222" s="80"/>
      <c r="Q1222" s="80"/>
      <c r="R1222" s="80"/>
      <c r="S1222" s="80"/>
      <c r="T1222" s="80"/>
      <c r="U1222" s="80"/>
      <c r="V1222" s="80"/>
      <c r="W1222" s="80"/>
      <c r="X1222" s="80"/>
      <c r="Y1222" s="80"/>
      <c r="Z1222" s="80"/>
    </row>
    <row r="1223" spans="11:26" s="1" customFormat="1" ht="15.95" customHeight="1">
      <c r="K1223" s="4"/>
      <c r="L1223" s="4"/>
      <c r="M1223" s="4"/>
      <c r="N1223" s="4"/>
      <c r="O1223" s="4"/>
      <c r="P1223" s="80"/>
      <c r="Q1223" s="80"/>
      <c r="R1223" s="80"/>
      <c r="S1223" s="80"/>
      <c r="T1223" s="80"/>
      <c r="U1223" s="80"/>
      <c r="V1223" s="80"/>
      <c r="W1223" s="80"/>
      <c r="X1223" s="80"/>
      <c r="Y1223" s="80"/>
      <c r="Z1223" s="80"/>
    </row>
    <row r="1224" spans="11:26" s="1" customFormat="1" ht="15.95" customHeight="1">
      <c r="K1224" s="4"/>
      <c r="L1224" s="4"/>
      <c r="M1224" s="4"/>
      <c r="N1224" s="4"/>
      <c r="O1224" s="4"/>
      <c r="P1224" s="80"/>
      <c r="Q1224" s="80"/>
      <c r="R1224" s="80"/>
      <c r="S1224" s="80"/>
      <c r="T1224" s="80"/>
      <c r="U1224" s="80"/>
      <c r="V1224" s="80"/>
      <c r="W1224" s="80"/>
      <c r="X1224" s="80"/>
      <c r="Y1224" s="80"/>
      <c r="Z1224" s="80"/>
    </row>
    <row r="1225" spans="11:26" s="1" customFormat="1" ht="15.95" customHeight="1">
      <c r="K1225" s="4"/>
      <c r="L1225" s="4"/>
      <c r="M1225" s="4"/>
      <c r="N1225" s="4"/>
      <c r="O1225" s="4"/>
      <c r="P1225" s="80"/>
      <c r="Q1225" s="80"/>
      <c r="R1225" s="80"/>
      <c r="S1225" s="80"/>
      <c r="T1225" s="80"/>
      <c r="U1225" s="80"/>
      <c r="V1225" s="80"/>
      <c r="W1225" s="80"/>
      <c r="X1225" s="80"/>
      <c r="Y1225" s="80"/>
      <c r="Z1225" s="80"/>
    </row>
    <row r="1226" spans="11:26" s="1" customFormat="1" ht="15.95" customHeight="1">
      <c r="K1226" s="4"/>
      <c r="L1226" s="4"/>
      <c r="M1226" s="4"/>
      <c r="N1226" s="4"/>
      <c r="O1226" s="4"/>
      <c r="P1226" s="80"/>
      <c r="Q1226" s="80"/>
      <c r="R1226" s="80"/>
      <c r="S1226" s="80"/>
      <c r="T1226" s="80"/>
      <c r="U1226" s="80"/>
      <c r="V1226" s="80"/>
      <c r="W1226" s="80"/>
      <c r="X1226" s="80"/>
      <c r="Y1226" s="80"/>
      <c r="Z1226" s="80"/>
    </row>
    <row r="1227" spans="11:26" s="1" customFormat="1" ht="15.95" customHeight="1">
      <c r="K1227" s="4"/>
      <c r="L1227" s="4"/>
      <c r="M1227" s="4"/>
      <c r="N1227" s="4"/>
      <c r="O1227" s="4"/>
      <c r="P1227" s="80"/>
      <c r="Q1227" s="80"/>
      <c r="R1227" s="80"/>
      <c r="S1227" s="80"/>
      <c r="T1227" s="80"/>
      <c r="U1227" s="80"/>
      <c r="V1227" s="80"/>
      <c r="W1227" s="80"/>
      <c r="X1227" s="80"/>
      <c r="Y1227" s="80"/>
      <c r="Z1227" s="80"/>
    </row>
    <row r="1228" spans="11:26" s="1" customFormat="1" ht="15.95" customHeight="1">
      <c r="K1228" s="4"/>
      <c r="L1228" s="4"/>
      <c r="M1228" s="4"/>
      <c r="N1228" s="4"/>
      <c r="O1228" s="4"/>
      <c r="P1228" s="80"/>
      <c r="Q1228" s="80"/>
      <c r="R1228" s="80"/>
      <c r="S1228" s="80"/>
      <c r="T1228" s="80"/>
      <c r="U1228" s="80"/>
      <c r="V1228" s="80"/>
      <c r="W1228" s="80"/>
      <c r="X1228" s="80"/>
      <c r="Y1228" s="80"/>
      <c r="Z1228" s="80"/>
    </row>
    <row r="1229" spans="11:26" s="1" customFormat="1" ht="15.95" customHeight="1">
      <c r="K1229" s="4"/>
      <c r="L1229" s="4"/>
      <c r="M1229" s="4"/>
      <c r="N1229" s="4"/>
      <c r="O1229" s="4"/>
      <c r="P1229" s="80"/>
      <c r="Q1229" s="80"/>
      <c r="R1229" s="80"/>
      <c r="S1229" s="80"/>
      <c r="T1229" s="80"/>
      <c r="U1229" s="80"/>
      <c r="V1229" s="80"/>
      <c r="W1229" s="80"/>
      <c r="X1229" s="80"/>
      <c r="Y1229" s="80"/>
      <c r="Z1229" s="80"/>
    </row>
    <row r="1230" spans="11:26" s="1" customFormat="1" ht="15.95" customHeight="1">
      <c r="K1230" s="4"/>
      <c r="L1230" s="4"/>
      <c r="M1230" s="4"/>
      <c r="N1230" s="4"/>
      <c r="O1230" s="4"/>
      <c r="P1230" s="80"/>
      <c r="Q1230" s="80"/>
      <c r="R1230" s="80"/>
      <c r="S1230" s="80"/>
      <c r="T1230" s="80"/>
      <c r="U1230" s="80"/>
      <c r="V1230" s="80"/>
      <c r="W1230" s="80"/>
      <c r="X1230" s="80"/>
      <c r="Y1230" s="80"/>
      <c r="Z1230" s="80"/>
    </row>
    <row r="1231" spans="11:26" s="1" customFormat="1" ht="15.95" customHeight="1">
      <c r="K1231" s="4"/>
      <c r="L1231" s="4"/>
      <c r="M1231" s="4"/>
      <c r="N1231" s="4"/>
      <c r="O1231" s="4"/>
      <c r="P1231" s="80"/>
      <c r="Q1231" s="80"/>
      <c r="R1231" s="80"/>
      <c r="S1231" s="80"/>
      <c r="T1231" s="80"/>
      <c r="U1231" s="80"/>
      <c r="V1231" s="80"/>
      <c r="W1231" s="80"/>
      <c r="X1231" s="80"/>
      <c r="Y1231" s="80"/>
      <c r="Z1231" s="80"/>
    </row>
    <row r="1232" spans="11:26" s="1" customFormat="1" ht="15.95" customHeight="1">
      <c r="K1232" s="4"/>
      <c r="L1232" s="4"/>
      <c r="M1232" s="4"/>
      <c r="N1232" s="4"/>
      <c r="O1232" s="4"/>
      <c r="P1232" s="80"/>
      <c r="Q1232" s="80"/>
      <c r="R1232" s="80"/>
      <c r="S1232" s="80"/>
      <c r="T1232" s="80"/>
      <c r="U1232" s="80"/>
      <c r="V1232" s="80"/>
      <c r="W1232" s="80"/>
      <c r="X1232" s="80"/>
      <c r="Y1232" s="80"/>
      <c r="Z1232" s="80"/>
    </row>
    <row r="1233" spans="11:26" s="1" customFormat="1" ht="15.95" customHeight="1">
      <c r="K1233" s="4"/>
      <c r="L1233" s="4"/>
      <c r="M1233" s="4"/>
      <c r="N1233" s="4"/>
      <c r="O1233" s="4"/>
      <c r="P1233" s="80"/>
      <c r="Q1233" s="80"/>
      <c r="R1233" s="80"/>
      <c r="S1233" s="80"/>
      <c r="T1233" s="80"/>
      <c r="U1233" s="80"/>
      <c r="V1233" s="80"/>
      <c r="W1233" s="80"/>
      <c r="X1233" s="80"/>
      <c r="Y1233" s="80"/>
      <c r="Z1233" s="80"/>
    </row>
    <row r="1234" spans="11:26" s="1" customFormat="1" ht="15.95" customHeight="1">
      <c r="K1234" s="4"/>
      <c r="L1234" s="4"/>
      <c r="M1234" s="4"/>
      <c r="N1234" s="4"/>
      <c r="O1234" s="4"/>
      <c r="P1234" s="80"/>
      <c r="Q1234" s="80"/>
      <c r="R1234" s="80"/>
      <c r="S1234" s="80"/>
      <c r="T1234" s="80"/>
      <c r="U1234" s="80"/>
      <c r="V1234" s="80"/>
      <c r="W1234" s="80"/>
      <c r="X1234" s="80"/>
      <c r="Y1234" s="80"/>
      <c r="Z1234" s="80"/>
    </row>
    <row r="1235" spans="11:26" s="1" customFormat="1" ht="15.95" customHeight="1">
      <c r="K1235" s="4"/>
      <c r="L1235" s="4"/>
      <c r="M1235" s="4"/>
      <c r="N1235" s="4"/>
      <c r="O1235" s="4"/>
      <c r="P1235" s="80"/>
      <c r="Q1235" s="80"/>
      <c r="R1235" s="80"/>
      <c r="S1235" s="80"/>
      <c r="T1235" s="80"/>
      <c r="U1235" s="80"/>
      <c r="V1235" s="80"/>
      <c r="W1235" s="80"/>
      <c r="X1235" s="80"/>
      <c r="Y1235" s="80"/>
      <c r="Z1235" s="80"/>
    </row>
    <row r="1236" spans="11:26" s="1" customFormat="1" ht="15.95" customHeight="1">
      <c r="K1236" s="4"/>
      <c r="L1236" s="4"/>
      <c r="M1236" s="4"/>
      <c r="N1236" s="4"/>
      <c r="O1236" s="4"/>
      <c r="P1236" s="80"/>
      <c r="Q1236" s="80"/>
      <c r="R1236" s="80"/>
      <c r="S1236" s="80"/>
      <c r="T1236" s="80"/>
      <c r="U1236" s="80"/>
      <c r="V1236" s="80"/>
      <c r="W1236" s="80"/>
      <c r="X1236" s="80"/>
      <c r="Y1236" s="80"/>
      <c r="Z1236" s="80"/>
    </row>
    <row r="1237" spans="11:26" s="1" customFormat="1" ht="15.95" customHeight="1">
      <c r="K1237" s="4"/>
      <c r="L1237" s="4"/>
      <c r="M1237" s="4"/>
      <c r="N1237" s="4"/>
      <c r="O1237" s="4"/>
      <c r="P1237" s="80"/>
      <c r="Q1237" s="80"/>
      <c r="R1237" s="80"/>
      <c r="S1237" s="80"/>
      <c r="T1237" s="80"/>
      <c r="U1237" s="80"/>
      <c r="V1237" s="80"/>
      <c r="W1237" s="80"/>
      <c r="X1237" s="80"/>
      <c r="Y1237" s="80"/>
      <c r="Z1237" s="80"/>
    </row>
    <row r="1238" spans="11:26" s="1" customFormat="1" ht="15.95" customHeight="1">
      <c r="K1238" s="4"/>
      <c r="L1238" s="4"/>
      <c r="M1238" s="4"/>
      <c r="N1238" s="4"/>
      <c r="O1238" s="4"/>
      <c r="P1238" s="80"/>
      <c r="Q1238" s="80"/>
      <c r="R1238" s="80"/>
      <c r="S1238" s="80"/>
      <c r="T1238" s="80"/>
      <c r="U1238" s="80"/>
      <c r="V1238" s="80"/>
      <c r="W1238" s="80"/>
      <c r="X1238" s="80"/>
      <c r="Y1238" s="80"/>
      <c r="Z1238" s="80"/>
    </row>
    <row r="1239" spans="11:26" s="1" customFormat="1" ht="15.95" customHeight="1">
      <c r="K1239" s="4"/>
      <c r="L1239" s="4"/>
      <c r="M1239" s="4"/>
      <c r="N1239" s="4"/>
      <c r="O1239" s="4"/>
      <c r="P1239" s="80"/>
      <c r="Q1239" s="80"/>
      <c r="R1239" s="80"/>
      <c r="S1239" s="80"/>
      <c r="T1239" s="80"/>
      <c r="U1239" s="80"/>
      <c r="V1239" s="80"/>
      <c r="W1239" s="80"/>
      <c r="X1239" s="80"/>
      <c r="Y1239" s="80"/>
      <c r="Z1239" s="80"/>
    </row>
    <row r="1240" spans="11:26" s="1" customFormat="1" ht="15.95" customHeight="1">
      <c r="K1240" s="4"/>
      <c r="L1240" s="4"/>
      <c r="M1240" s="4"/>
      <c r="N1240" s="4"/>
      <c r="O1240" s="4"/>
      <c r="P1240" s="80"/>
      <c r="Q1240" s="80"/>
      <c r="R1240" s="80"/>
      <c r="S1240" s="80"/>
      <c r="T1240" s="80"/>
      <c r="U1240" s="80"/>
      <c r="V1240" s="80"/>
      <c r="W1240" s="80"/>
      <c r="X1240" s="80"/>
      <c r="Y1240" s="80"/>
      <c r="Z1240" s="80"/>
    </row>
    <row r="1241" spans="11:26" s="1" customFormat="1" ht="15.95" customHeight="1">
      <c r="K1241" s="4"/>
      <c r="L1241" s="4"/>
      <c r="M1241" s="4"/>
      <c r="N1241" s="4"/>
      <c r="O1241" s="4"/>
      <c r="P1241" s="80"/>
      <c r="Q1241" s="80"/>
      <c r="R1241" s="80"/>
      <c r="S1241" s="80"/>
      <c r="T1241" s="80"/>
      <c r="U1241" s="80"/>
      <c r="V1241" s="80"/>
      <c r="W1241" s="80"/>
      <c r="X1241" s="80"/>
      <c r="Y1241" s="80"/>
      <c r="Z1241" s="80"/>
    </row>
    <row r="1242" spans="11:26" s="1" customFormat="1" ht="15.95" customHeight="1">
      <c r="K1242" s="4"/>
      <c r="L1242" s="4"/>
      <c r="M1242" s="4"/>
      <c r="N1242" s="4"/>
      <c r="O1242" s="4"/>
      <c r="P1242" s="80"/>
      <c r="Q1242" s="80"/>
      <c r="R1242" s="80"/>
      <c r="S1242" s="80"/>
      <c r="T1242" s="80"/>
      <c r="U1242" s="80"/>
      <c r="V1242" s="80"/>
      <c r="W1242" s="80"/>
      <c r="X1242" s="80"/>
      <c r="Y1242" s="80"/>
      <c r="Z1242" s="80"/>
    </row>
    <row r="1243" spans="11:26" s="1" customFormat="1" ht="15.95" customHeight="1">
      <c r="K1243" s="4"/>
      <c r="L1243" s="4"/>
      <c r="M1243" s="4"/>
      <c r="N1243" s="4"/>
      <c r="O1243" s="4"/>
      <c r="P1243" s="80"/>
      <c r="Q1243" s="80"/>
      <c r="R1243" s="80"/>
      <c r="S1243" s="80"/>
      <c r="T1243" s="80"/>
      <c r="U1243" s="80"/>
      <c r="V1243" s="80"/>
      <c r="W1243" s="80"/>
      <c r="X1243" s="80"/>
      <c r="Y1243" s="80"/>
      <c r="Z1243" s="80"/>
    </row>
    <row r="1244" spans="11:26" s="1" customFormat="1" ht="15.95" customHeight="1">
      <c r="K1244" s="4"/>
      <c r="L1244" s="4"/>
      <c r="M1244" s="4"/>
      <c r="N1244" s="4"/>
      <c r="O1244" s="4"/>
      <c r="P1244" s="80"/>
      <c r="Q1244" s="80"/>
      <c r="R1244" s="80"/>
      <c r="S1244" s="80"/>
      <c r="T1244" s="80"/>
      <c r="U1244" s="80"/>
      <c r="V1244" s="80"/>
      <c r="W1244" s="80"/>
      <c r="X1244" s="80"/>
      <c r="Y1244" s="80"/>
      <c r="Z1244" s="80"/>
    </row>
    <row r="1245" spans="11:26" s="1" customFormat="1" ht="15.95" customHeight="1">
      <c r="K1245" s="4"/>
      <c r="L1245" s="4"/>
      <c r="M1245" s="4"/>
      <c r="N1245" s="4"/>
      <c r="O1245" s="4"/>
      <c r="P1245" s="80"/>
      <c r="Q1245" s="80"/>
      <c r="R1245" s="80"/>
      <c r="S1245" s="80"/>
      <c r="T1245" s="80"/>
      <c r="U1245" s="80"/>
      <c r="V1245" s="80"/>
      <c r="W1245" s="80"/>
      <c r="X1245" s="80"/>
      <c r="Y1245" s="80"/>
      <c r="Z1245" s="80"/>
    </row>
    <row r="1246" spans="11:26" s="1" customFormat="1" ht="15.95" customHeight="1">
      <c r="K1246" s="4"/>
      <c r="L1246" s="4"/>
      <c r="M1246" s="4"/>
      <c r="N1246" s="4"/>
      <c r="O1246" s="4"/>
      <c r="P1246" s="80"/>
      <c r="Q1246" s="80"/>
      <c r="R1246" s="80"/>
      <c r="S1246" s="80"/>
      <c r="T1246" s="80"/>
      <c r="U1246" s="80"/>
      <c r="V1246" s="80"/>
      <c r="W1246" s="80"/>
      <c r="X1246" s="80"/>
      <c r="Y1246" s="80"/>
      <c r="Z1246" s="80"/>
    </row>
    <row r="1247" spans="11:26" s="1" customFormat="1" ht="15.95" customHeight="1">
      <c r="K1247" s="4"/>
      <c r="L1247" s="4"/>
      <c r="M1247" s="4"/>
      <c r="N1247" s="4"/>
      <c r="O1247" s="4"/>
      <c r="P1247" s="80"/>
      <c r="Q1247" s="80"/>
      <c r="R1247" s="80"/>
      <c r="S1247" s="80"/>
      <c r="T1247" s="80"/>
      <c r="U1247" s="80"/>
      <c r="V1247" s="80"/>
      <c r="W1247" s="80"/>
      <c r="X1247" s="80"/>
      <c r="Y1247" s="80"/>
      <c r="Z1247" s="80"/>
    </row>
    <row r="1248" spans="11:26" s="1" customFormat="1" ht="15.95" customHeight="1">
      <c r="K1248" s="4"/>
      <c r="L1248" s="4"/>
      <c r="M1248" s="4"/>
      <c r="N1248" s="4"/>
      <c r="O1248" s="4"/>
      <c r="P1248" s="80"/>
      <c r="Q1248" s="80"/>
      <c r="R1248" s="80"/>
      <c r="S1248" s="80"/>
      <c r="T1248" s="80"/>
      <c r="U1248" s="80"/>
      <c r="V1248" s="80"/>
      <c r="W1248" s="80"/>
      <c r="X1248" s="80"/>
      <c r="Y1248" s="80"/>
      <c r="Z1248" s="80"/>
    </row>
    <row r="1249" spans="11:26" s="1" customFormat="1" ht="15.95" customHeight="1">
      <c r="K1249" s="4"/>
      <c r="L1249" s="4"/>
      <c r="M1249" s="4"/>
      <c r="N1249" s="4"/>
      <c r="O1249" s="4"/>
      <c r="P1249" s="80"/>
      <c r="Q1249" s="80"/>
      <c r="R1249" s="80"/>
      <c r="S1249" s="80"/>
      <c r="T1249" s="80"/>
      <c r="U1249" s="80"/>
      <c r="V1249" s="80"/>
      <c r="W1249" s="80"/>
      <c r="X1249" s="80"/>
      <c r="Y1249" s="80"/>
      <c r="Z1249" s="80"/>
    </row>
    <row r="1250" spans="11:26" s="1" customFormat="1" ht="15.95" customHeight="1">
      <c r="K1250" s="4"/>
      <c r="L1250" s="4"/>
      <c r="M1250" s="4"/>
      <c r="N1250" s="4"/>
      <c r="O1250" s="4"/>
      <c r="P1250" s="80"/>
      <c r="Q1250" s="80"/>
      <c r="R1250" s="80"/>
      <c r="S1250" s="80"/>
      <c r="T1250" s="80"/>
      <c r="U1250" s="80"/>
      <c r="V1250" s="80"/>
      <c r="W1250" s="80"/>
      <c r="X1250" s="80"/>
      <c r="Y1250" s="80"/>
      <c r="Z1250" s="80"/>
    </row>
    <row r="1251" spans="11:26" s="1" customFormat="1" ht="15.95" customHeight="1">
      <c r="K1251" s="4"/>
      <c r="L1251" s="4"/>
      <c r="M1251" s="4"/>
      <c r="N1251" s="4"/>
      <c r="O1251" s="4"/>
      <c r="P1251" s="80"/>
      <c r="Q1251" s="80"/>
      <c r="R1251" s="80"/>
      <c r="S1251" s="80"/>
      <c r="T1251" s="80"/>
      <c r="U1251" s="80"/>
      <c r="V1251" s="80"/>
      <c r="W1251" s="80"/>
      <c r="X1251" s="80"/>
      <c r="Y1251" s="80"/>
      <c r="Z1251" s="80"/>
    </row>
    <row r="1252" spans="11:26" s="1" customFormat="1" ht="15.95" customHeight="1">
      <c r="K1252" s="4"/>
      <c r="L1252" s="4"/>
      <c r="M1252" s="4"/>
      <c r="N1252" s="4"/>
      <c r="O1252" s="4"/>
      <c r="P1252" s="80"/>
      <c r="Q1252" s="80"/>
      <c r="R1252" s="80"/>
      <c r="S1252" s="80"/>
      <c r="T1252" s="80"/>
      <c r="U1252" s="80"/>
      <c r="V1252" s="80"/>
      <c r="W1252" s="80"/>
      <c r="X1252" s="80"/>
      <c r="Y1252" s="80"/>
      <c r="Z1252" s="80"/>
    </row>
    <row r="1253" spans="11:26" s="1" customFormat="1" ht="15.95" customHeight="1">
      <c r="K1253" s="4"/>
      <c r="L1253" s="4"/>
      <c r="M1253" s="4"/>
      <c r="N1253" s="4"/>
      <c r="O1253" s="4"/>
      <c r="P1253" s="80"/>
      <c r="Q1253" s="80"/>
      <c r="R1253" s="80"/>
      <c r="S1253" s="80"/>
      <c r="T1253" s="80"/>
      <c r="U1253" s="80"/>
      <c r="V1253" s="80"/>
      <c r="W1253" s="80"/>
      <c r="X1253" s="80"/>
      <c r="Y1253" s="80"/>
      <c r="Z1253" s="80"/>
    </row>
    <row r="1254" spans="11:26" s="1" customFormat="1" ht="15.95" customHeight="1">
      <c r="K1254" s="4"/>
      <c r="L1254" s="4"/>
      <c r="M1254" s="4"/>
      <c r="N1254" s="4"/>
      <c r="O1254" s="4"/>
      <c r="P1254" s="80"/>
      <c r="Q1254" s="80"/>
      <c r="R1254" s="80"/>
      <c r="S1254" s="80"/>
      <c r="T1254" s="80"/>
      <c r="U1254" s="80"/>
      <c r="V1254" s="80"/>
      <c r="W1254" s="80"/>
      <c r="X1254" s="80"/>
      <c r="Y1254" s="80"/>
      <c r="Z1254" s="80"/>
    </row>
    <row r="1255" spans="11:26" s="1" customFormat="1" ht="15.95" customHeight="1">
      <c r="K1255" s="4"/>
      <c r="L1255" s="4"/>
      <c r="M1255" s="4"/>
      <c r="N1255" s="4"/>
      <c r="O1255" s="4"/>
      <c r="P1255" s="80"/>
      <c r="Q1255" s="80"/>
      <c r="R1255" s="80"/>
      <c r="S1255" s="80"/>
      <c r="T1255" s="80"/>
      <c r="U1255" s="80"/>
      <c r="V1255" s="80"/>
      <c r="W1255" s="80"/>
      <c r="X1255" s="80"/>
      <c r="Y1255" s="80"/>
      <c r="Z1255" s="80"/>
    </row>
    <row r="1256" spans="11:26" s="1" customFormat="1" ht="15.95" customHeight="1">
      <c r="K1256" s="4"/>
      <c r="L1256" s="4"/>
      <c r="M1256" s="4"/>
      <c r="N1256" s="4"/>
      <c r="O1256" s="4"/>
      <c r="P1256" s="80"/>
      <c r="Q1256" s="80"/>
      <c r="R1256" s="80"/>
      <c r="S1256" s="80"/>
      <c r="T1256" s="80"/>
      <c r="U1256" s="80"/>
      <c r="V1256" s="80"/>
      <c r="W1256" s="80"/>
      <c r="X1256" s="80"/>
      <c r="Y1256" s="80"/>
      <c r="Z1256" s="80"/>
    </row>
    <row r="1257" spans="11:26" s="1" customFormat="1" ht="15.95" customHeight="1">
      <c r="K1257" s="4"/>
      <c r="L1257" s="4"/>
      <c r="M1257" s="4"/>
      <c r="N1257" s="4"/>
      <c r="O1257" s="4"/>
      <c r="P1257" s="80"/>
      <c r="Q1257" s="80"/>
      <c r="R1257" s="80"/>
      <c r="S1257" s="80"/>
      <c r="T1257" s="80"/>
      <c r="U1257" s="80"/>
      <c r="V1257" s="80"/>
      <c r="W1257" s="80"/>
      <c r="X1257" s="80"/>
      <c r="Y1257" s="80"/>
      <c r="Z1257" s="80"/>
    </row>
    <row r="1258" spans="11:26" s="1" customFormat="1" ht="15.95" customHeight="1">
      <c r="K1258" s="4"/>
      <c r="L1258" s="4"/>
      <c r="M1258" s="4"/>
      <c r="N1258" s="4"/>
      <c r="O1258" s="4"/>
      <c r="P1258" s="80"/>
      <c r="Q1258" s="80"/>
      <c r="R1258" s="80"/>
      <c r="S1258" s="80"/>
      <c r="T1258" s="80"/>
      <c r="U1258" s="80"/>
      <c r="V1258" s="80"/>
      <c r="W1258" s="80"/>
      <c r="X1258" s="80"/>
      <c r="Y1258" s="80"/>
      <c r="Z1258" s="80"/>
    </row>
    <row r="1259" spans="11:26" s="1" customFormat="1" ht="15.95" customHeight="1">
      <c r="K1259" s="4"/>
      <c r="L1259" s="4"/>
      <c r="M1259" s="4"/>
      <c r="N1259" s="4"/>
      <c r="O1259" s="4"/>
      <c r="P1259" s="80"/>
      <c r="Q1259" s="80"/>
      <c r="R1259" s="80"/>
      <c r="S1259" s="80"/>
      <c r="T1259" s="80"/>
      <c r="U1259" s="80"/>
      <c r="V1259" s="80"/>
      <c r="W1259" s="80"/>
      <c r="X1259" s="80"/>
      <c r="Y1259" s="80"/>
      <c r="Z1259" s="80"/>
    </row>
    <row r="1260" spans="11:26" s="1" customFormat="1" ht="15.95" customHeight="1">
      <c r="K1260" s="4"/>
      <c r="L1260" s="4"/>
      <c r="M1260" s="4"/>
      <c r="N1260" s="4"/>
      <c r="O1260" s="4"/>
      <c r="P1260" s="80"/>
      <c r="Q1260" s="80"/>
      <c r="R1260" s="80"/>
      <c r="S1260" s="80"/>
      <c r="T1260" s="80"/>
      <c r="U1260" s="80"/>
      <c r="V1260" s="80"/>
      <c r="W1260" s="80"/>
      <c r="X1260" s="80"/>
      <c r="Y1260" s="80"/>
      <c r="Z1260" s="80"/>
    </row>
    <row r="1261" spans="11:26" s="1" customFormat="1" ht="15.95" customHeight="1">
      <c r="K1261" s="4"/>
      <c r="L1261" s="4"/>
      <c r="M1261" s="4"/>
      <c r="N1261" s="4"/>
      <c r="O1261" s="4"/>
      <c r="P1261" s="80"/>
      <c r="Q1261" s="80"/>
      <c r="R1261" s="80"/>
      <c r="S1261" s="80"/>
      <c r="T1261" s="80"/>
      <c r="U1261" s="80"/>
      <c r="V1261" s="80"/>
      <c r="W1261" s="80"/>
      <c r="X1261" s="80"/>
      <c r="Y1261" s="80"/>
      <c r="Z1261" s="80"/>
    </row>
    <row r="1262" spans="11:26" s="1" customFormat="1" ht="15.95" customHeight="1">
      <c r="K1262" s="4"/>
      <c r="L1262" s="4"/>
      <c r="M1262" s="4"/>
      <c r="N1262" s="4"/>
      <c r="O1262" s="4"/>
      <c r="P1262" s="80"/>
      <c r="Q1262" s="80"/>
      <c r="R1262" s="80"/>
      <c r="S1262" s="80"/>
      <c r="T1262" s="80"/>
      <c r="U1262" s="80"/>
      <c r="V1262" s="80"/>
      <c r="W1262" s="80"/>
      <c r="X1262" s="80"/>
      <c r="Y1262" s="80"/>
      <c r="Z1262" s="80"/>
    </row>
    <row r="1263" spans="11:26" s="1" customFormat="1" ht="15.95" customHeight="1">
      <c r="K1263" s="4"/>
      <c r="L1263" s="4"/>
      <c r="M1263" s="4"/>
      <c r="N1263" s="4"/>
      <c r="O1263" s="4"/>
      <c r="P1263" s="80"/>
      <c r="Q1263" s="80"/>
      <c r="R1263" s="80"/>
      <c r="S1263" s="80"/>
      <c r="T1263" s="80"/>
      <c r="U1263" s="80"/>
      <c r="V1263" s="80"/>
      <c r="W1263" s="80"/>
      <c r="X1263" s="80"/>
      <c r="Y1263" s="80"/>
      <c r="Z1263" s="80"/>
    </row>
    <row r="1264" spans="11:26" s="1" customFormat="1" ht="15.95" customHeight="1">
      <c r="K1264" s="4"/>
      <c r="L1264" s="4"/>
      <c r="M1264" s="4"/>
      <c r="N1264" s="4"/>
      <c r="O1264" s="4"/>
      <c r="P1264" s="80"/>
      <c r="Q1264" s="80"/>
      <c r="R1264" s="80"/>
      <c r="S1264" s="80"/>
      <c r="T1264" s="80"/>
      <c r="U1264" s="80"/>
      <c r="V1264" s="80"/>
      <c r="W1264" s="80"/>
      <c r="X1264" s="80"/>
      <c r="Y1264" s="80"/>
      <c r="Z1264" s="80"/>
    </row>
    <row r="1265" spans="11:26" s="1" customFormat="1" ht="15.95" customHeight="1">
      <c r="K1265" s="4"/>
      <c r="L1265" s="4"/>
      <c r="M1265" s="4"/>
      <c r="N1265" s="4"/>
      <c r="O1265" s="4"/>
      <c r="P1265" s="80"/>
      <c r="Q1265" s="80"/>
      <c r="R1265" s="80"/>
      <c r="S1265" s="80"/>
      <c r="T1265" s="80"/>
      <c r="U1265" s="80"/>
      <c r="V1265" s="80"/>
      <c r="W1265" s="80"/>
      <c r="X1265" s="80"/>
      <c r="Y1265" s="80"/>
      <c r="Z1265" s="80"/>
    </row>
    <row r="1266" spans="11:26" s="1" customFormat="1" ht="15.95" customHeight="1">
      <c r="K1266" s="4"/>
      <c r="L1266" s="4"/>
      <c r="M1266" s="4"/>
      <c r="N1266" s="4"/>
      <c r="O1266" s="4"/>
      <c r="P1266" s="80"/>
      <c r="Q1266" s="80"/>
      <c r="R1266" s="80"/>
      <c r="S1266" s="80"/>
      <c r="T1266" s="80"/>
      <c r="U1266" s="80"/>
      <c r="V1266" s="80"/>
      <c r="W1266" s="80"/>
      <c r="X1266" s="80"/>
      <c r="Y1266" s="80"/>
      <c r="Z1266" s="80"/>
    </row>
    <row r="1267" spans="11:26" s="1" customFormat="1" ht="15.95" customHeight="1">
      <c r="K1267" s="4"/>
      <c r="L1267" s="4"/>
      <c r="M1267" s="4"/>
      <c r="N1267" s="4"/>
      <c r="O1267" s="4"/>
      <c r="P1267" s="80"/>
      <c r="Q1267" s="80"/>
      <c r="R1267" s="80"/>
      <c r="S1267" s="80"/>
      <c r="T1267" s="80"/>
      <c r="U1267" s="80"/>
      <c r="V1267" s="80"/>
      <c r="W1267" s="80"/>
      <c r="X1267" s="80"/>
      <c r="Y1267" s="80"/>
      <c r="Z1267" s="80"/>
    </row>
    <row r="1268" spans="11:26" s="1" customFormat="1" ht="15.95" customHeight="1">
      <c r="K1268" s="4"/>
      <c r="L1268" s="4"/>
      <c r="M1268" s="4"/>
      <c r="N1268" s="4"/>
      <c r="O1268" s="4"/>
      <c r="P1268" s="80"/>
      <c r="Q1268" s="80"/>
      <c r="R1268" s="80"/>
      <c r="S1268" s="80"/>
      <c r="T1268" s="80"/>
      <c r="U1268" s="80"/>
      <c r="V1268" s="80"/>
      <c r="W1268" s="80"/>
      <c r="X1268" s="80"/>
      <c r="Y1268" s="80"/>
      <c r="Z1268" s="80"/>
    </row>
    <row r="1269" spans="11:26" s="1" customFormat="1" ht="15.95" customHeight="1">
      <c r="K1269" s="4"/>
      <c r="L1269" s="4"/>
      <c r="M1269" s="4"/>
      <c r="N1269" s="4"/>
      <c r="O1269" s="4"/>
      <c r="P1269" s="80"/>
      <c r="Q1269" s="80"/>
      <c r="R1269" s="80"/>
      <c r="S1269" s="80"/>
      <c r="T1269" s="80"/>
      <c r="U1269" s="80"/>
      <c r="V1269" s="80"/>
      <c r="W1269" s="80"/>
      <c r="X1269" s="80"/>
      <c r="Y1269" s="80"/>
      <c r="Z1269" s="80"/>
    </row>
    <row r="1270" spans="11:26" s="1" customFormat="1" ht="15.95" customHeight="1">
      <c r="K1270" s="4"/>
      <c r="L1270" s="4"/>
      <c r="M1270" s="4"/>
      <c r="N1270" s="4"/>
      <c r="O1270" s="4"/>
      <c r="P1270" s="80"/>
      <c r="Q1270" s="80"/>
      <c r="R1270" s="80"/>
      <c r="S1270" s="80"/>
      <c r="T1270" s="80"/>
      <c r="U1270" s="80"/>
      <c r="V1270" s="80"/>
      <c r="W1270" s="80"/>
      <c r="X1270" s="80"/>
      <c r="Y1270" s="80"/>
      <c r="Z1270" s="80"/>
    </row>
    <row r="1271" spans="11:26" s="1" customFormat="1" ht="15.95" customHeight="1">
      <c r="K1271" s="4"/>
      <c r="L1271" s="4"/>
      <c r="M1271" s="4"/>
      <c r="N1271" s="4"/>
      <c r="O1271" s="4"/>
      <c r="P1271" s="80"/>
      <c r="Q1271" s="80"/>
      <c r="R1271" s="80"/>
      <c r="S1271" s="80"/>
      <c r="T1271" s="80"/>
      <c r="U1271" s="80"/>
      <c r="V1271" s="80"/>
      <c r="W1271" s="80"/>
      <c r="X1271" s="80"/>
      <c r="Y1271" s="80"/>
      <c r="Z1271" s="80"/>
    </row>
    <row r="1272" spans="11:26" s="1" customFormat="1" ht="15.95" customHeight="1">
      <c r="K1272" s="4"/>
      <c r="L1272" s="4"/>
      <c r="M1272" s="4"/>
      <c r="N1272" s="4"/>
      <c r="O1272" s="4"/>
      <c r="P1272" s="80"/>
      <c r="Q1272" s="80"/>
      <c r="R1272" s="80"/>
      <c r="S1272" s="80"/>
      <c r="T1272" s="80"/>
      <c r="U1272" s="80"/>
      <c r="V1272" s="80"/>
      <c r="W1272" s="80"/>
      <c r="X1272" s="80"/>
      <c r="Y1272" s="80"/>
      <c r="Z1272" s="80"/>
    </row>
    <row r="1273" spans="11:26" s="1" customFormat="1" ht="15.95" customHeight="1">
      <c r="K1273" s="4"/>
      <c r="L1273" s="4"/>
      <c r="M1273" s="4"/>
      <c r="N1273" s="4"/>
      <c r="O1273" s="4"/>
      <c r="P1273" s="80"/>
      <c r="Q1273" s="80"/>
      <c r="R1273" s="80"/>
      <c r="S1273" s="80"/>
      <c r="T1273" s="80"/>
      <c r="U1273" s="80"/>
      <c r="V1273" s="80"/>
      <c r="W1273" s="80"/>
      <c r="X1273" s="80"/>
      <c r="Y1273" s="80"/>
      <c r="Z1273" s="80"/>
    </row>
    <row r="1274" spans="11:26" s="1" customFormat="1" ht="15.95" customHeight="1">
      <c r="K1274" s="4"/>
      <c r="L1274" s="4"/>
      <c r="M1274" s="4"/>
      <c r="N1274" s="4"/>
      <c r="O1274" s="4"/>
      <c r="P1274" s="80"/>
      <c r="Q1274" s="80"/>
      <c r="R1274" s="80"/>
      <c r="S1274" s="80"/>
      <c r="T1274" s="80"/>
      <c r="U1274" s="80"/>
      <c r="V1274" s="80"/>
      <c r="W1274" s="80"/>
      <c r="X1274" s="80"/>
      <c r="Y1274" s="80"/>
      <c r="Z1274" s="80"/>
    </row>
    <row r="1275" spans="11:26" s="1" customFormat="1" ht="15.95" customHeight="1">
      <c r="K1275" s="4"/>
      <c r="L1275" s="4"/>
      <c r="M1275" s="4"/>
      <c r="N1275" s="4"/>
      <c r="O1275" s="4"/>
      <c r="P1275" s="80"/>
      <c r="Q1275" s="80"/>
      <c r="R1275" s="80"/>
      <c r="S1275" s="80"/>
      <c r="T1275" s="80"/>
      <c r="U1275" s="80"/>
      <c r="V1275" s="80"/>
      <c r="W1275" s="80"/>
      <c r="X1275" s="80"/>
      <c r="Y1275" s="80"/>
      <c r="Z1275" s="80"/>
    </row>
    <row r="1276" spans="11:26" s="1" customFormat="1" ht="15.95" customHeight="1">
      <c r="K1276" s="4"/>
      <c r="L1276" s="4"/>
      <c r="M1276" s="4"/>
      <c r="N1276" s="4"/>
      <c r="O1276" s="4"/>
      <c r="P1276" s="80"/>
      <c r="Q1276" s="80"/>
      <c r="R1276" s="80"/>
      <c r="S1276" s="80"/>
      <c r="T1276" s="80"/>
      <c r="U1276" s="80"/>
      <c r="V1276" s="80"/>
      <c r="W1276" s="80"/>
      <c r="X1276" s="80"/>
      <c r="Y1276" s="80"/>
      <c r="Z1276" s="80"/>
    </row>
    <row r="1277" spans="11:26" s="1" customFormat="1" ht="15.95" customHeight="1">
      <c r="K1277" s="4"/>
      <c r="L1277" s="4"/>
      <c r="M1277" s="4"/>
      <c r="N1277" s="4"/>
      <c r="O1277" s="4"/>
      <c r="P1277" s="80"/>
      <c r="Q1277" s="80"/>
      <c r="R1277" s="80"/>
      <c r="S1277" s="80"/>
      <c r="T1277" s="80"/>
      <c r="U1277" s="80"/>
      <c r="V1277" s="80"/>
      <c r="W1277" s="80"/>
      <c r="X1277" s="80"/>
      <c r="Y1277" s="80"/>
      <c r="Z1277" s="80"/>
    </row>
    <row r="1278" spans="11:26" s="1" customFormat="1" ht="15.95" customHeight="1">
      <c r="K1278" s="4"/>
      <c r="L1278" s="4"/>
      <c r="M1278" s="4"/>
      <c r="N1278" s="4"/>
      <c r="O1278" s="4"/>
      <c r="P1278" s="80"/>
      <c r="Q1278" s="80"/>
      <c r="R1278" s="80"/>
      <c r="S1278" s="80"/>
      <c r="T1278" s="80"/>
      <c r="U1278" s="80"/>
      <c r="V1278" s="80"/>
      <c r="W1278" s="80"/>
      <c r="X1278" s="80"/>
      <c r="Y1278" s="80"/>
      <c r="Z1278" s="80"/>
    </row>
    <row r="1279" spans="11:26" s="1" customFormat="1" ht="15.95" customHeight="1">
      <c r="K1279" s="4"/>
      <c r="L1279" s="4"/>
      <c r="M1279" s="4"/>
      <c r="N1279" s="4"/>
      <c r="O1279" s="4"/>
      <c r="P1279" s="80"/>
      <c r="Q1279" s="80"/>
      <c r="R1279" s="80"/>
      <c r="S1279" s="80"/>
      <c r="T1279" s="80"/>
      <c r="U1279" s="80"/>
      <c r="V1279" s="80"/>
      <c r="W1279" s="80"/>
      <c r="X1279" s="80"/>
      <c r="Y1279" s="80"/>
      <c r="Z1279" s="80"/>
    </row>
    <row r="1280" spans="11:26" s="1" customFormat="1" ht="15.95" customHeight="1">
      <c r="K1280" s="4"/>
      <c r="L1280" s="4"/>
      <c r="M1280" s="4"/>
      <c r="N1280" s="4"/>
      <c r="O1280" s="4"/>
      <c r="P1280" s="80"/>
      <c r="Q1280" s="80"/>
      <c r="R1280" s="80"/>
      <c r="S1280" s="80"/>
      <c r="T1280" s="80"/>
      <c r="U1280" s="80"/>
      <c r="V1280" s="80"/>
      <c r="W1280" s="80"/>
      <c r="X1280" s="80"/>
      <c r="Y1280" s="80"/>
      <c r="Z1280" s="80"/>
    </row>
    <row r="1281" spans="11:26" s="1" customFormat="1" ht="15.95" customHeight="1">
      <c r="K1281" s="4"/>
      <c r="L1281" s="4"/>
      <c r="M1281" s="4"/>
      <c r="N1281" s="4"/>
      <c r="O1281" s="4"/>
      <c r="P1281" s="80"/>
      <c r="Q1281" s="80"/>
      <c r="R1281" s="80"/>
      <c r="S1281" s="80"/>
      <c r="T1281" s="80"/>
      <c r="U1281" s="80"/>
      <c r="V1281" s="80"/>
      <c r="W1281" s="80"/>
      <c r="X1281" s="80"/>
      <c r="Y1281" s="80"/>
      <c r="Z1281" s="80"/>
    </row>
    <row r="1282" spans="11:26" s="1" customFormat="1" ht="15.95" customHeight="1">
      <c r="K1282" s="4"/>
      <c r="L1282" s="4"/>
      <c r="M1282" s="4"/>
      <c r="N1282" s="4"/>
      <c r="O1282" s="4"/>
      <c r="P1282" s="80"/>
      <c r="Q1282" s="80"/>
      <c r="R1282" s="80"/>
      <c r="S1282" s="80"/>
      <c r="T1282" s="80"/>
      <c r="U1282" s="80"/>
      <c r="V1282" s="80"/>
      <c r="W1282" s="80"/>
      <c r="X1282" s="80"/>
      <c r="Y1282" s="80"/>
      <c r="Z1282" s="80"/>
    </row>
    <row r="1283" spans="11:26" s="1" customFormat="1" ht="15.95" customHeight="1">
      <c r="K1283" s="4"/>
      <c r="L1283" s="4"/>
      <c r="M1283" s="4"/>
      <c r="N1283" s="4"/>
      <c r="O1283" s="4"/>
      <c r="P1283" s="80"/>
      <c r="Q1283" s="80"/>
      <c r="R1283" s="80"/>
      <c r="S1283" s="80"/>
      <c r="T1283" s="80"/>
      <c r="U1283" s="80"/>
      <c r="V1283" s="80"/>
      <c r="W1283" s="80"/>
      <c r="X1283" s="80"/>
      <c r="Y1283" s="80"/>
      <c r="Z1283" s="80"/>
    </row>
    <row r="1284" spans="11:26" s="1" customFormat="1" ht="15.95" customHeight="1">
      <c r="K1284" s="4"/>
      <c r="L1284" s="4"/>
      <c r="M1284" s="4"/>
      <c r="N1284" s="4"/>
      <c r="O1284" s="4"/>
      <c r="P1284" s="80"/>
      <c r="Q1284" s="80"/>
      <c r="R1284" s="80"/>
      <c r="S1284" s="80"/>
      <c r="T1284" s="80"/>
      <c r="U1284" s="80"/>
      <c r="V1284" s="80"/>
      <c r="W1284" s="80"/>
      <c r="X1284" s="80"/>
      <c r="Y1284" s="80"/>
      <c r="Z1284" s="80"/>
    </row>
    <row r="1285" spans="11:26" s="1" customFormat="1" ht="15.95" customHeight="1">
      <c r="K1285" s="4"/>
      <c r="L1285" s="4"/>
      <c r="M1285" s="4"/>
      <c r="N1285" s="4"/>
      <c r="O1285" s="4"/>
      <c r="P1285" s="80"/>
      <c r="Q1285" s="80"/>
      <c r="R1285" s="80"/>
      <c r="S1285" s="80"/>
      <c r="T1285" s="80"/>
      <c r="U1285" s="80"/>
      <c r="V1285" s="80"/>
      <c r="W1285" s="80"/>
      <c r="X1285" s="80"/>
      <c r="Y1285" s="80"/>
      <c r="Z1285" s="80"/>
    </row>
    <row r="1286" spans="11:26" s="1" customFormat="1" ht="15.95" customHeight="1">
      <c r="K1286" s="4"/>
      <c r="L1286" s="4"/>
      <c r="M1286" s="4"/>
      <c r="N1286" s="4"/>
      <c r="O1286" s="4"/>
      <c r="P1286" s="80"/>
      <c r="Q1286" s="80"/>
      <c r="R1286" s="80"/>
      <c r="S1286" s="80"/>
      <c r="T1286" s="80"/>
      <c r="U1286" s="80"/>
      <c r="V1286" s="80"/>
      <c r="W1286" s="80"/>
      <c r="X1286" s="80"/>
      <c r="Y1286" s="80"/>
      <c r="Z1286" s="80"/>
    </row>
    <row r="1287" spans="11:26" s="1" customFormat="1" ht="15.95" customHeight="1">
      <c r="K1287" s="4"/>
      <c r="L1287" s="4"/>
      <c r="M1287" s="4"/>
      <c r="N1287" s="4"/>
      <c r="O1287" s="4"/>
      <c r="P1287" s="80"/>
      <c r="Q1287" s="80"/>
      <c r="R1287" s="80"/>
      <c r="S1287" s="80"/>
      <c r="T1287" s="80"/>
      <c r="U1287" s="80"/>
      <c r="V1287" s="80"/>
      <c r="W1287" s="80"/>
      <c r="X1287" s="80"/>
      <c r="Y1287" s="80"/>
      <c r="Z1287" s="80"/>
    </row>
    <row r="1288" spans="11:26" s="1" customFormat="1" ht="15.95" customHeight="1">
      <c r="K1288" s="4"/>
      <c r="L1288" s="4"/>
      <c r="M1288" s="4"/>
      <c r="N1288" s="4"/>
      <c r="O1288" s="4"/>
      <c r="P1288" s="80"/>
      <c r="Q1288" s="80"/>
      <c r="R1288" s="80"/>
      <c r="S1288" s="80"/>
      <c r="T1288" s="80"/>
      <c r="U1288" s="80"/>
      <c r="V1288" s="80"/>
      <c r="W1288" s="80"/>
      <c r="X1288" s="80"/>
      <c r="Y1288" s="80"/>
      <c r="Z1288" s="80"/>
    </row>
    <row r="1289" spans="11:26" s="1" customFormat="1" ht="15.95" customHeight="1">
      <c r="K1289" s="4"/>
      <c r="L1289" s="4"/>
      <c r="M1289" s="4"/>
      <c r="N1289" s="4"/>
      <c r="O1289" s="4"/>
      <c r="P1289" s="80"/>
      <c r="Q1289" s="80"/>
      <c r="R1289" s="80"/>
      <c r="S1289" s="80"/>
      <c r="T1289" s="80"/>
      <c r="U1289" s="80"/>
      <c r="V1289" s="80"/>
      <c r="W1289" s="80"/>
      <c r="X1289" s="80"/>
      <c r="Y1289" s="80"/>
      <c r="Z1289" s="80"/>
    </row>
    <row r="1290" spans="11:26" s="1" customFormat="1" ht="15.95" customHeight="1">
      <c r="K1290" s="4"/>
      <c r="L1290" s="4"/>
      <c r="M1290" s="4"/>
      <c r="N1290" s="4"/>
      <c r="O1290" s="4"/>
      <c r="P1290" s="80"/>
      <c r="Q1290" s="80"/>
      <c r="R1290" s="80"/>
      <c r="S1290" s="80"/>
      <c r="T1290" s="80"/>
      <c r="U1290" s="80"/>
      <c r="V1290" s="80"/>
      <c r="W1290" s="80"/>
      <c r="X1290" s="80"/>
      <c r="Y1290" s="80"/>
      <c r="Z1290" s="80"/>
    </row>
    <row r="1291" spans="11:26" s="1" customFormat="1" ht="15.95" customHeight="1">
      <c r="K1291" s="4"/>
      <c r="L1291" s="4"/>
      <c r="M1291" s="4"/>
      <c r="N1291" s="4"/>
      <c r="O1291" s="4"/>
      <c r="P1291" s="80"/>
      <c r="Q1291" s="80"/>
      <c r="R1291" s="80"/>
      <c r="S1291" s="80"/>
      <c r="T1291" s="80"/>
      <c r="U1291" s="80"/>
      <c r="V1291" s="80"/>
      <c r="W1291" s="80"/>
      <c r="X1291" s="80"/>
      <c r="Y1291" s="80"/>
      <c r="Z1291" s="80"/>
    </row>
    <row r="1292" spans="11:26" s="1" customFormat="1" ht="15.95" customHeight="1">
      <c r="K1292" s="4"/>
      <c r="L1292" s="4"/>
      <c r="M1292" s="4"/>
      <c r="N1292" s="4"/>
      <c r="O1292" s="4"/>
      <c r="P1292" s="80"/>
      <c r="Q1292" s="80"/>
      <c r="R1292" s="80"/>
      <c r="S1292" s="80"/>
      <c r="T1292" s="80"/>
      <c r="U1292" s="80"/>
      <c r="V1292" s="80"/>
      <c r="W1292" s="80"/>
      <c r="X1292" s="80"/>
      <c r="Y1292" s="80"/>
      <c r="Z1292" s="80"/>
    </row>
    <row r="1293" spans="11:26" s="1" customFormat="1" ht="15.95" customHeight="1">
      <c r="K1293" s="4"/>
      <c r="L1293" s="4"/>
      <c r="M1293" s="4"/>
      <c r="N1293" s="4"/>
      <c r="O1293" s="4"/>
      <c r="P1293" s="80"/>
      <c r="Q1293" s="80"/>
      <c r="R1293" s="80"/>
      <c r="S1293" s="80"/>
      <c r="T1293" s="80"/>
      <c r="U1293" s="80"/>
      <c r="V1293" s="80"/>
      <c r="W1293" s="80"/>
      <c r="X1293" s="80"/>
      <c r="Y1293" s="80"/>
      <c r="Z1293" s="80"/>
    </row>
    <row r="1294" spans="11:26" s="1" customFormat="1" ht="15.95" customHeight="1">
      <c r="K1294" s="4"/>
      <c r="L1294" s="4"/>
      <c r="M1294" s="4"/>
      <c r="N1294" s="4"/>
      <c r="O1294" s="4"/>
      <c r="P1294" s="80"/>
      <c r="Q1294" s="80"/>
      <c r="R1294" s="80"/>
      <c r="S1294" s="80"/>
      <c r="T1294" s="80"/>
      <c r="U1294" s="80"/>
      <c r="V1294" s="80"/>
      <c r="W1294" s="80"/>
      <c r="X1294" s="80"/>
      <c r="Y1294" s="80"/>
      <c r="Z1294" s="80"/>
    </row>
    <row r="1295" spans="11:26" s="1" customFormat="1" ht="15.95" customHeight="1">
      <c r="K1295" s="4"/>
      <c r="L1295" s="4"/>
      <c r="M1295" s="4"/>
      <c r="N1295" s="4"/>
      <c r="O1295" s="4"/>
      <c r="P1295" s="80"/>
      <c r="Q1295" s="80"/>
      <c r="R1295" s="80"/>
      <c r="S1295" s="80"/>
      <c r="T1295" s="80"/>
      <c r="U1295" s="80"/>
      <c r="V1295" s="80"/>
      <c r="W1295" s="80"/>
      <c r="X1295" s="80"/>
      <c r="Y1295" s="80"/>
      <c r="Z1295" s="80"/>
    </row>
    <row r="1296" spans="11:26" s="1" customFormat="1" ht="15.95" customHeight="1">
      <c r="K1296" s="4"/>
      <c r="L1296" s="4"/>
      <c r="M1296" s="4"/>
      <c r="N1296" s="4"/>
      <c r="O1296" s="4"/>
      <c r="P1296" s="80"/>
      <c r="Q1296" s="80"/>
      <c r="R1296" s="80"/>
      <c r="S1296" s="80"/>
      <c r="T1296" s="80"/>
      <c r="U1296" s="80"/>
      <c r="V1296" s="80"/>
      <c r="W1296" s="80"/>
      <c r="X1296" s="80"/>
      <c r="Y1296" s="80"/>
      <c r="Z1296" s="80"/>
    </row>
    <row r="1297" spans="11:26" s="1" customFormat="1" ht="15.95" customHeight="1">
      <c r="K1297" s="4"/>
      <c r="L1297" s="4"/>
      <c r="M1297" s="4"/>
      <c r="N1297" s="4"/>
      <c r="O1297" s="4"/>
      <c r="P1297" s="80"/>
      <c r="Q1297" s="80"/>
      <c r="R1297" s="80"/>
      <c r="S1297" s="80"/>
      <c r="T1297" s="80"/>
      <c r="U1297" s="80"/>
      <c r="V1297" s="80"/>
      <c r="W1297" s="80"/>
      <c r="X1297" s="80"/>
      <c r="Y1297" s="80"/>
      <c r="Z1297" s="80"/>
    </row>
    <row r="1298" spans="11:26" s="1" customFormat="1" ht="15.95" customHeight="1">
      <c r="K1298" s="4"/>
      <c r="L1298" s="4"/>
      <c r="M1298" s="4"/>
      <c r="N1298" s="4"/>
      <c r="O1298" s="4"/>
      <c r="P1298" s="80"/>
      <c r="Q1298" s="80"/>
      <c r="R1298" s="80"/>
      <c r="S1298" s="80"/>
      <c r="T1298" s="80"/>
      <c r="U1298" s="80"/>
      <c r="V1298" s="80"/>
      <c r="W1298" s="80"/>
      <c r="X1298" s="80"/>
      <c r="Y1298" s="80"/>
      <c r="Z1298" s="80"/>
    </row>
    <row r="1299" spans="11:26" s="1" customFormat="1" ht="15.95" customHeight="1">
      <c r="K1299" s="4"/>
      <c r="L1299" s="4"/>
      <c r="M1299" s="4"/>
      <c r="N1299" s="4"/>
      <c r="O1299" s="4"/>
      <c r="P1299" s="80"/>
      <c r="Q1299" s="80"/>
      <c r="R1299" s="80"/>
      <c r="S1299" s="80"/>
      <c r="T1299" s="80"/>
      <c r="U1299" s="80"/>
      <c r="V1299" s="80"/>
      <c r="W1299" s="80"/>
      <c r="X1299" s="80"/>
      <c r="Y1299" s="80"/>
      <c r="Z1299" s="80"/>
    </row>
    <row r="1300" spans="11:26" s="1" customFormat="1" ht="15.95" customHeight="1">
      <c r="K1300" s="4"/>
      <c r="L1300" s="4"/>
      <c r="M1300" s="4"/>
      <c r="N1300" s="4"/>
      <c r="O1300" s="4"/>
      <c r="P1300" s="80"/>
      <c r="Q1300" s="80"/>
      <c r="R1300" s="80"/>
      <c r="S1300" s="80"/>
      <c r="T1300" s="80"/>
      <c r="U1300" s="80"/>
      <c r="V1300" s="80"/>
      <c r="W1300" s="80"/>
      <c r="X1300" s="80"/>
      <c r="Y1300" s="80"/>
      <c r="Z1300" s="80"/>
    </row>
    <row r="1301" spans="11:26" s="1" customFormat="1" ht="15.95" customHeight="1">
      <c r="K1301" s="4"/>
      <c r="L1301" s="4"/>
      <c r="M1301" s="4"/>
      <c r="N1301" s="4"/>
      <c r="O1301" s="4"/>
      <c r="P1301" s="80"/>
      <c r="Q1301" s="80"/>
      <c r="R1301" s="80"/>
      <c r="S1301" s="80"/>
      <c r="T1301" s="80"/>
      <c r="U1301" s="80"/>
      <c r="V1301" s="80"/>
      <c r="W1301" s="80"/>
      <c r="X1301" s="80"/>
      <c r="Y1301" s="80"/>
      <c r="Z1301" s="80"/>
    </row>
    <row r="1302" spans="11:26" s="1" customFormat="1" ht="15.95" customHeight="1">
      <c r="K1302" s="4"/>
      <c r="L1302" s="4"/>
      <c r="M1302" s="4"/>
      <c r="N1302" s="4"/>
      <c r="O1302" s="4"/>
      <c r="P1302" s="80"/>
      <c r="Q1302" s="80"/>
      <c r="R1302" s="80"/>
      <c r="S1302" s="80"/>
      <c r="T1302" s="80"/>
      <c r="U1302" s="80"/>
      <c r="V1302" s="80"/>
      <c r="W1302" s="80"/>
      <c r="X1302" s="80"/>
      <c r="Y1302" s="80"/>
      <c r="Z1302" s="80"/>
    </row>
    <row r="1303" spans="11:26" s="1" customFormat="1" ht="15.95" customHeight="1">
      <c r="K1303" s="4"/>
      <c r="L1303" s="4"/>
      <c r="M1303" s="4"/>
      <c r="N1303" s="4"/>
      <c r="O1303" s="4"/>
      <c r="P1303" s="80"/>
      <c r="Q1303" s="80"/>
      <c r="R1303" s="80"/>
      <c r="S1303" s="80"/>
      <c r="T1303" s="80"/>
      <c r="U1303" s="80"/>
      <c r="V1303" s="80"/>
      <c r="W1303" s="80"/>
      <c r="X1303" s="80"/>
      <c r="Y1303" s="80"/>
      <c r="Z1303" s="80"/>
    </row>
    <row r="1304" spans="11:26" s="1" customFormat="1" ht="15.95" customHeight="1">
      <c r="K1304" s="4"/>
      <c r="L1304" s="4"/>
      <c r="M1304" s="4"/>
      <c r="N1304" s="4"/>
      <c r="O1304" s="4"/>
      <c r="P1304" s="80"/>
      <c r="Q1304" s="80"/>
      <c r="R1304" s="80"/>
      <c r="S1304" s="80"/>
      <c r="T1304" s="80"/>
      <c r="U1304" s="80"/>
      <c r="V1304" s="80"/>
      <c r="W1304" s="80"/>
      <c r="X1304" s="80"/>
      <c r="Y1304" s="80"/>
      <c r="Z1304" s="80"/>
    </row>
    <row r="1305" spans="11:26" s="1" customFormat="1" ht="15.95" customHeight="1">
      <c r="K1305" s="4"/>
      <c r="L1305" s="4"/>
      <c r="M1305" s="4"/>
      <c r="N1305" s="4"/>
      <c r="O1305" s="4"/>
      <c r="P1305" s="80"/>
      <c r="Q1305" s="80"/>
      <c r="R1305" s="80"/>
      <c r="S1305" s="80"/>
      <c r="T1305" s="80"/>
      <c r="U1305" s="80"/>
      <c r="V1305" s="80"/>
      <c r="W1305" s="80"/>
      <c r="X1305" s="80"/>
      <c r="Y1305" s="80"/>
      <c r="Z1305" s="80"/>
    </row>
    <row r="1306" spans="11:26" s="1" customFormat="1" ht="15.95" customHeight="1">
      <c r="K1306" s="4"/>
      <c r="L1306" s="4"/>
      <c r="M1306" s="4"/>
      <c r="N1306" s="4"/>
      <c r="O1306" s="4"/>
      <c r="P1306" s="80"/>
      <c r="Q1306" s="80"/>
      <c r="R1306" s="80"/>
      <c r="S1306" s="80"/>
      <c r="T1306" s="80"/>
      <c r="U1306" s="80"/>
      <c r="V1306" s="80"/>
      <c r="W1306" s="80"/>
      <c r="X1306" s="80"/>
      <c r="Y1306" s="80"/>
      <c r="Z1306" s="80"/>
    </row>
    <row r="1307" spans="11:26" s="1" customFormat="1" ht="15.95" customHeight="1">
      <c r="K1307" s="4"/>
      <c r="L1307" s="4"/>
      <c r="M1307" s="4"/>
      <c r="N1307" s="4"/>
      <c r="O1307" s="4"/>
      <c r="P1307" s="80"/>
      <c r="Q1307" s="80"/>
      <c r="R1307" s="80"/>
      <c r="S1307" s="80"/>
      <c r="T1307" s="80"/>
      <c r="U1307" s="80"/>
      <c r="V1307" s="80"/>
      <c r="W1307" s="80"/>
      <c r="X1307" s="80"/>
      <c r="Y1307" s="80"/>
      <c r="Z1307" s="80"/>
    </row>
    <row r="1308" spans="11:26" s="1" customFormat="1" ht="15.95" customHeight="1">
      <c r="K1308" s="4"/>
      <c r="L1308" s="4"/>
      <c r="M1308" s="4"/>
      <c r="N1308" s="4"/>
      <c r="O1308" s="4"/>
      <c r="P1308" s="80"/>
      <c r="Q1308" s="80"/>
      <c r="R1308" s="80"/>
      <c r="S1308" s="80"/>
      <c r="T1308" s="80"/>
      <c r="U1308" s="80"/>
      <c r="V1308" s="80"/>
      <c r="W1308" s="80"/>
      <c r="X1308" s="80"/>
      <c r="Y1308" s="80"/>
      <c r="Z1308" s="80"/>
    </row>
    <row r="1309" spans="11:26" s="1" customFormat="1" ht="15.95" customHeight="1">
      <c r="K1309" s="4"/>
      <c r="L1309" s="4"/>
      <c r="M1309" s="4"/>
      <c r="N1309" s="4"/>
      <c r="O1309" s="4"/>
      <c r="P1309" s="80"/>
      <c r="Q1309" s="80"/>
      <c r="R1309" s="80"/>
      <c r="S1309" s="80"/>
      <c r="T1309" s="80"/>
      <c r="U1309" s="80"/>
      <c r="V1309" s="80"/>
      <c r="W1309" s="80"/>
      <c r="X1309" s="80"/>
      <c r="Y1309" s="80"/>
      <c r="Z1309" s="80"/>
    </row>
    <row r="1310" spans="11:26" s="1" customFormat="1" ht="15.95" customHeight="1">
      <c r="K1310" s="4"/>
      <c r="L1310" s="4"/>
      <c r="M1310" s="4"/>
      <c r="N1310" s="4"/>
      <c r="O1310" s="4"/>
      <c r="P1310" s="80"/>
      <c r="Q1310" s="80"/>
      <c r="R1310" s="80"/>
      <c r="S1310" s="80"/>
      <c r="T1310" s="80"/>
      <c r="U1310" s="80"/>
      <c r="V1310" s="80"/>
      <c r="W1310" s="80"/>
      <c r="X1310" s="80"/>
      <c r="Y1310" s="80"/>
      <c r="Z1310" s="80"/>
    </row>
    <row r="1311" spans="11:26" s="1" customFormat="1" ht="15.95" customHeight="1">
      <c r="K1311" s="4"/>
      <c r="L1311" s="4"/>
      <c r="M1311" s="4"/>
      <c r="N1311" s="4"/>
      <c r="O1311" s="4"/>
      <c r="P1311" s="80"/>
      <c r="Q1311" s="80"/>
      <c r="R1311" s="80"/>
      <c r="S1311" s="80"/>
      <c r="T1311" s="80"/>
      <c r="U1311" s="80"/>
      <c r="V1311" s="80"/>
      <c r="W1311" s="80"/>
      <c r="X1311" s="80"/>
      <c r="Y1311" s="80"/>
      <c r="Z1311" s="80"/>
    </row>
    <row r="1312" spans="11:26" s="1" customFormat="1" ht="15.95" customHeight="1">
      <c r="K1312" s="4"/>
      <c r="L1312" s="4"/>
      <c r="M1312" s="4"/>
      <c r="N1312" s="4"/>
      <c r="O1312" s="4"/>
      <c r="P1312" s="80"/>
      <c r="Q1312" s="80"/>
      <c r="R1312" s="80"/>
      <c r="S1312" s="80"/>
      <c r="T1312" s="80"/>
      <c r="U1312" s="80"/>
      <c r="V1312" s="80"/>
      <c r="W1312" s="80"/>
      <c r="X1312" s="80"/>
      <c r="Y1312" s="80"/>
      <c r="Z1312" s="80"/>
    </row>
    <row r="1313" spans="11:26" s="1" customFormat="1" ht="15.95" customHeight="1">
      <c r="K1313" s="4"/>
      <c r="L1313" s="4"/>
      <c r="M1313" s="4"/>
      <c r="N1313" s="4"/>
      <c r="O1313" s="4"/>
      <c r="P1313" s="80"/>
      <c r="Q1313" s="80"/>
      <c r="R1313" s="80"/>
      <c r="S1313" s="80"/>
      <c r="T1313" s="80"/>
      <c r="U1313" s="80"/>
      <c r="V1313" s="80"/>
      <c r="W1313" s="80"/>
      <c r="X1313" s="80"/>
      <c r="Y1313" s="80"/>
      <c r="Z1313" s="80"/>
    </row>
    <row r="1314" spans="11:26" s="1" customFormat="1" ht="15.95" customHeight="1">
      <c r="K1314" s="4"/>
      <c r="L1314" s="4"/>
      <c r="M1314" s="4"/>
      <c r="N1314" s="4"/>
      <c r="O1314" s="4"/>
      <c r="P1314" s="80"/>
      <c r="Q1314" s="80"/>
      <c r="R1314" s="80"/>
      <c r="S1314" s="80"/>
      <c r="T1314" s="80"/>
      <c r="U1314" s="80"/>
      <c r="V1314" s="80"/>
      <c r="W1314" s="80"/>
      <c r="X1314" s="80"/>
      <c r="Y1314" s="80"/>
      <c r="Z1314" s="80"/>
    </row>
    <row r="1315" spans="11:26" s="1" customFormat="1" ht="15.95" customHeight="1">
      <c r="K1315" s="4"/>
      <c r="L1315" s="4"/>
      <c r="M1315" s="4"/>
      <c r="N1315" s="4"/>
      <c r="O1315" s="4"/>
      <c r="P1315" s="80"/>
      <c r="Q1315" s="80"/>
      <c r="R1315" s="80"/>
      <c r="S1315" s="80"/>
      <c r="T1315" s="80"/>
      <c r="U1315" s="80"/>
      <c r="V1315" s="80"/>
      <c r="W1315" s="80"/>
      <c r="X1315" s="80"/>
      <c r="Y1315" s="80"/>
      <c r="Z1315" s="80"/>
    </row>
    <row r="1316" spans="11:26" s="1" customFormat="1" ht="15.95" customHeight="1">
      <c r="K1316" s="4"/>
      <c r="L1316" s="4"/>
      <c r="M1316" s="4"/>
      <c r="N1316" s="4"/>
      <c r="O1316" s="4"/>
      <c r="P1316" s="80"/>
      <c r="Q1316" s="80"/>
      <c r="R1316" s="80"/>
      <c r="S1316" s="80"/>
      <c r="T1316" s="80"/>
      <c r="U1316" s="80"/>
      <c r="V1316" s="80"/>
      <c r="W1316" s="80"/>
      <c r="X1316" s="80"/>
      <c r="Y1316" s="80"/>
      <c r="Z1316" s="80"/>
    </row>
    <row r="1317" spans="11:26" s="1" customFormat="1" ht="15.95" customHeight="1">
      <c r="K1317" s="4"/>
      <c r="L1317" s="4"/>
      <c r="M1317" s="4"/>
      <c r="N1317" s="4"/>
      <c r="O1317" s="4"/>
      <c r="P1317" s="80"/>
      <c r="Q1317" s="80"/>
      <c r="R1317" s="80"/>
      <c r="S1317" s="80"/>
      <c r="T1317" s="80"/>
      <c r="U1317" s="80"/>
      <c r="V1317" s="80"/>
      <c r="W1317" s="80"/>
      <c r="X1317" s="80"/>
      <c r="Y1317" s="80"/>
      <c r="Z1317" s="80"/>
    </row>
    <row r="1318" spans="11:26" s="1" customFormat="1" ht="15.95" customHeight="1">
      <c r="K1318" s="4"/>
      <c r="L1318" s="4"/>
      <c r="M1318" s="4"/>
      <c r="N1318" s="4"/>
      <c r="O1318" s="4"/>
      <c r="P1318" s="80"/>
      <c r="Q1318" s="80"/>
      <c r="R1318" s="80"/>
      <c r="S1318" s="80"/>
      <c r="T1318" s="80"/>
      <c r="U1318" s="80"/>
      <c r="V1318" s="80"/>
      <c r="W1318" s="80"/>
      <c r="X1318" s="80"/>
      <c r="Y1318" s="80"/>
      <c r="Z1318" s="80"/>
    </row>
    <row r="1319" spans="11:26" s="1" customFormat="1" ht="15.95" customHeight="1">
      <c r="K1319" s="4"/>
      <c r="L1319" s="4"/>
      <c r="M1319" s="4"/>
      <c r="N1319" s="4"/>
      <c r="O1319" s="4"/>
      <c r="P1319" s="80"/>
      <c r="Q1319" s="80"/>
      <c r="R1319" s="80"/>
      <c r="S1319" s="80"/>
      <c r="T1319" s="80"/>
      <c r="U1319" s="80"/>
      <c r="V1319" s="80"/>
      <c r="W1319" s="80"/>
      <c r="X1319" s="80"/>
      <c r="Y1319" s="80"/>
      <c r="Z1319" s="80"/>
    </row>
    <row r="1320" spans="11:26" s="1" customFormat="1" ht="15.95" customHeight="1">
      <c r="K1320" s="4"/>
      <c r="L1320" s="4"/>
      <c r="M1320" s="4"/>
      <c r="N1320" s="4"/>
      <c r="O1320" s="4"/>
      <c r="P1320" s="80"/>
      <c r="Q1320" s="80"/>
      <c r="R1320" s="80"/>
      <c r="S1320" s="80"/>
      <c r="T1320" s="80"/>
      <c r="U1320" s="80"/>
      <c r="V1320" s="80"/>
      <c r="W1320" s="80"/>
      <c r="X1320" s="80"/>
      <c r="Y1320" s="80"/>
      <c r="Z1320" s="80"/>
    </row>
    <row r="1321" spans="11:26" s="1" customFormat="1" ht="15.95" customHeight="1">
      <c r="K1321" s="4"/>
      <c r="L1321" s="4"/>
      <c r="M1321" s="4"/>
      <c r="N1321" s="4"/>
      <c r="O1321" s="4"/>
      <c r="P1321" s="80"/>
      <c r="Q1321" s="80"/>
      <c r="R1321" s="80"/>
      <c r="S1321" s="80"/>
      <c r="T1321" s="80"/>
      <c r="U1321" s="80"/>
      <c r="V1321" s="80"/>
      <c r="W1321" s="80"/>
      <c r="X1321" s="80"/>
      <c r="Y1321" s="80"/>
      <c r="Z1321" s="80"/>
    </row>
    <row r="1322" spans="11:26" s="1" customFormat="1" ht="15.95" customHeight="1">
      <c r="K1322" s="4"/>
      <c r="L1322" s="4"/>
      <c r="M1322" s="4"/>
      <c r="N1322" s="4"/>
      <c r="O1322" s="4"/>
      <c r="P1322" s="80"/>
      <c r="Q1322" s="80"/>
      <c r="R1322" s="80"/>
      <c r="S1322" s="80"/>
      <c r="T1322" s="80"/>
      <c r="U1322" s="80"/>
      <c r="V1322" s="80"/>
      <c r="W1322" s="80"/>
      <c r="X1322" s="80"/>
      <c r="Y1322" s="80"/>
      <c r="Z1322" s="80"/>
    </row>
    <row r="1323" spans="11:26" s="1" customFormat="1" ht="15.95" customHeight="1">
      <c r="K1323" s="4"/>
      <c r="L1323" s="4"/>
      <c r="M1323" s="4"/>
      <c r="N1323" s="4"/>
      <c r="O1323" s="4"/>
      <c r="P1323" s="80"/>
      <c r="Q1323" s="80"/>
      <c r="R1323" s="80"/>
      <c r="S1323" s="80"/>
      <c r="T1323" s="80"/>
      <c r="U1323" s="80"/>
      <c r="V1323" s="80"/>
      <c r="W1323" s="80"/>
      <c r="X1323" s="80"/>
      <c r="Y1323" s="80"/>
      <c r="Z1323" s="80"/>
    </row>
    <row r="1324" spans="11:26" s="1" customFormat="1" ht="15.95" customHeight="1">
      <c r="K1324" s="4"/>
      <c r="L1324" s="4"/>
      <c r="M1324" s="4"/>
      <c r="N1324" s="4"/>
      <c r="O1324" s="4"/>
      <c r="P1324" s="80"/>
      <c r="Q1324" s="80"/>
      <c r="R1324" s="80"/>
      <c r="S1324" s="80"/>
      <c r="T1324" s="80"/>
      <c r="U1324" s="80"/>
      <c r="V1324" s="80"/>
      <c r="W1324" s="80"/>
      <c r="X1324" s="80"/>
      <c r="Y1324" s="80"/>
      <c r="Z1324" s="80"/>
    </row>
    <row r="1325" spans="11:26" s="1" customFormat="1" ht="15.95" customHeight="1">
      <c r="K1325" s="4"/>
      <c r="L1325" s="4"/>
      <c r="M1325" s="4"/>
      <c r="N1325" s="4"/>
      <c r="O1325" s="4"/>
      <c r="P1325" s="80"/>
      <c r="Q1325" s="80"/>
      <c r="R1325" s="80"/>
      <c r="S1325" s="80"/>
      <c r="T1325" s="80"/>
      <c r="U1325" s="80"/>
      <c r="V1325" s="80"/>
      <c r="W1325" s="80"/>
      <c r="X1325" s="80"/>
      <c r="Y1325" s="80"/>
      <c r="Z1325" s="80"/>
    </row>
    <row r="1326" spans="11:26" s="1" customFormat="1" ht="15.95" customHeight="1">
      <c r="K1326" s="4"/>
      <c r="L1326" s="4"/>
      <c r="M1326" s="4"/>
      <c r="N1326" s="4"/>
      <c r="O1326" s="4"/>
      <c r="P1326" s="80"/>
      <c r="Q1326" s="80"/>
      <c r="R1326" s="80"/>
      <c r="S1326" s="80"/>
      <c r="T1326" s="80"/>
      <c r="U1326" s="80"/>
      <c r="V1326" s="80"/>
      <c r="W1326" s="80"/>
      <c r="X1326" s="80"/>
      <c r="Y1326" s="80"/>
      <c r="Z1326" s="80"/>
    </row>
    <row r="1327" spans="11:26" s="1" customFormat="1" ht="15.95" customHeight="1">
      <c r="K1327" s="4"/>
      <c r="L1327" s="4"/>
      <c r="M1327" s="4"/>
      <c r="N1327" s="4"/>
      <c r="O1327" s="4"/>
      <c r="P1327" s="80"/>
      <c r="Q1327" s="80"/>
      <c r="R1327" s="80"/>
      <c r="S1327" s="80"/>
      <c r="T1327" s="80"/>
      <c r="U1327" s="80"/>
      <c r="V1327" s="80"/>
      <c r="W1327" s="80"/>
      <c r="X1327" s="80"/>
      <c r="Y1327" s="80"/>
      <c r="Z1327" s="80"/>
    </row>
    <row r="1328" spans="11:26" s="1" customFormat="1" ht="15.95" customHeight="1">
      <c r="K1328" s="4"/>
      <c r="L1328" s="4"/>
      <c r="M1328" s="4"/>
      <c r="N1328" s="4"/>
      <c r="O1328" s="4"/>
      <c r="P1328" s="80"/>
      <c r="Q1328" s="80"/>
      <c r="R1328" s="80"/>
      <c r="S1328" s="80"/>
      <c r="T1328" s="80"/>
      <c r="U1328" s="80"/>
      <c r="V1328" s="80"/>
      <c r="W1328" s="80"/>
      <c r="X1328" s="80"/>
      <c r="Y1328" s="80"/>
      <c r="Z1328" s="80"/>
    </row>
    <row r="1329" spans="11:26" s="1" customFormat="1" ht="15.95" customHeight="1">
      <c r="K1329" s="4"/>
      <c r="L1329" s="4"/>
      <c r="M1329" s="4"/>
      <c r="N1329" s="4"/>
      <c r="O1329" s="4"/>
      <c r="P1329" s="80"/>
      <c r="Q1329" s="80"/>
      <c r="R1329" s="80"/>
      <c r="S1329" s="80"/>
      <c r="T1329" s="80"/>
      <c r="U1329" s="80"/>
      <c r="V1329" s="80"/>
      <c r="W1329" s="80"/>
      <c r="X1329" s="80"/>
      <c r="Y1329" s="80"/>
      <c r="Z1329" s="80"/>
    </row>
    <row r="1330" spans="11:26" s="1" customFormat="1" ht="15.95" customHeight="1">
      <c r="K1330" s="4"/>
      <c r="L1330" s="4"/>
      <c r="M1330" s="4"/>
      <c r="N1330" s="4"/>
      <c r="O1330" s="4"/>
      <c r="P1330" s="80"/>
      <c r="Q1330" s="80"/>
      <c r="R1330" s="80"/>
      <c r="S1330" s="80"/>
      <c r="T1330" s="80"/>
      <c r="U1330" s="80"/>
      <c r="V1330" s="80"/>
      <c r="W1330" s="80"/>
      <c r="X1330" s="80"/>
      <c r="Y1330" s="80"/>
      <c r="Z1330" s="80"/>
    </row>
    <row r="1331" spans="11:26" s="1" customFormat="1" ht="15.95" customHeight="1">
      <c r="K1331" s="4"/>
      <c r="L1331" s="4"/>
      <c r="M1331" s="4"/>
      <c r="N1331" s="4"/>
      <c r="O1331" s="4"/>
      <c r="P1331" s="80"/>
      <c r="Q1331" s="80"/>
      <c r="R1331" s="80"/>
      <c r="S1331" s="80"/>
      <c r="T1331" s="80"/>
      <c r="U1331" s="80"/>
      <c r="V1331" s="80"/>
      <c r="W1331" s="80"/>
      <c r="X1331" s="80"/>
      <c r="Y1331" s="80"/>
      <c r="Z1331" s="80"/>
    </row>
    <row r="1332" spans="11:26" s="1" customFormat="1" ht="15.95" customHeight="1">
      <c r="K1332" s="4"/>
      <c r="L1332" s="4"/>
      <c r="M1332" s="4"/>
      <c r="N1332" s="4"/>
      <c r="O1332" s="4"/>
      <c r="P1332" s="80"/>
      <c r="Q1332" s="80"/>
      <c r="R1332" s="80"/>
      <c r="S1332" s="80"/>
      <c r="T1332" s="80"/>
      <c r="U1332" s="80"/>
      <c r="V1332" s="80"/>
      <c r="W1332" s="80"/>
      <c r="X1332" s="80"/>
      <c r="Y1332" s="80"/>
      <c r="Z1332" s="80"/>
    </row>
    <row r="1333" spans="11:26" s="1" customFormat="1" ht="15.95" customHeight="1">
      <c r="K1333" s="4"/>
      <c r="L1333" s="4"/>
      <c r="M1333" s="4"/>
      <c r="N1333" s="4"/>
      <c r="O1333" s="4"/>
      <c r="P1333" s="80"/>
      <c r="Q1333" s="80"/>
      <c r="R1333" s="80"/>
      <c r="S1333" s="80"/>
      <c r="T1333" s="80"/>
      <c r="U1333" s="80"/>
      <c r="V1333" s="80"/>
      <c r="W1333" s="80"/>
      <c r="X1333" s="80"/>
      <c r="Y1333" s="80"/>
      <c r="Z1333" s="80"/>
    </row>
    <row r="1334" spans="11:26" s="1" customFormat="1" ht="15.95" customHeight="1">
      <c r="K1334" s="4"/>
      <c r="L1334" s="4"/>
      <c r="M1334" s="4"/>
      <c r="N1334" s="4"/>
      <c r="O1334" s="4"/>
      <c r="P1334" s="80"/>
      <c r="Q1334" s="80"/>
      <c r="R1334" s="80"/>
      <c r="S1334" s="80"/>
      <c r="T1334" s="80"/>
      <c r="U1334" s="80"/>
      <c r="V1334" s="80"/>
      <c r="W1334" s="80"/>
      <c r="X1334" s="80"/>
      <c r="Y1334" s="80"/>
      <c r="Z1334" s="80"/>
    </row>
    <row r="1335" spans="11:26" s="1" customFormat="1" ht="15.95" customHeight="1">
      <c r="K1335" s="4"/>
      <c r="L1335" s="4"/>
      <c r="M1335" s="4"/>
      <c r="N1335" s="4"/>
      <c r="O1335" s="4"/>
      <c r="P1335" s="80"/>
      <c r="Q1335" s="80"/>
      <c r="R1335" s="80"/>
      <c r="S1335" s="80"/>
      <c r="T1335" s="80"/>
      <c r="U1335" s="80"/>
      <c r="V1335" s="80"/>
      <c r="W1335" s="80"/>
      <c r="X1335" s="80"/>
      <c r="Y1335" s="80"/>
      <c r="Z1335" s="80"/>
    </row>
    <row r="1336" spans="11:26" s="1" customFormat="1" ht="15.95" customHeight="1">
      <c r="K1336" s="4"/>
      <c r="L1336" s="4"/>
      <c r="M1336" s="4"/>
      <c r="N1336" s="4"/>
      <c r="O1336" s="4"/>
      <c r="P1336" s="80"/>
      <c r="Q1336" s="80"/>
      <c r="R1336" s="80"/>
      <c r="S1336" s="80"/>
      <c r="T1336" s="80"/>
      <c r="U1336" s="80"/>
      <c r="V1336" s="80"/>
      <c r="W1336" s="80"/>
      <c r="X1336" s="80"/>
      <c r="Y1336" s="80"/>
      <c r="Z1336" s="80"/>
    </row>
    <row r="1337" spans="11:26" s="1" customFormat="1" ht="15.95" customHeight="1">
      <c r="K1337" s="4"/>
      <c r="L1337" s="4"/>
      <c r="M1337" s="4"/>
      <c r="N1337" s="4"/>
      <c r="O1337" s="4"/>
      <c r="P1337" s="80"/>
      <c r="Q1337" s="80"/>
      <c r="R1337" s="80"/>
      <c r="S1337" s="80"/>
      <c r="T1337" s="80"/>
      <c r="U1337" s="80"/>
      <c r="V1337" s="80"/>
      <c r="W1337" s="80"/>
      <c r="X1337" s="80"/>
      <c r="Y1337" s="80"/>
      <c r="Z1337" s="80"/>
    </row>
    <row r="1338" spans="11:26" s="1" customFormat="1" ht="15.95" customHeight="1">
      <c r="K1338" s="4"/>
      <c r="L1338" s="4"/>
      <c r="M1338" s="4"/>
      <c r="N1338" s="4"/>
      <c r="O1338" s="4"/>
      <c r="P1338" s="80"/>
      <c r="Q1338" s="80"/>
      <c r="R1338" s="80"/>
      <c r="S1338" s="80"/>
      <c r="T1338" s="80"/>
      <c r="U1338" s="80"/>
      <c r="V1338" s="80"/>
      <c r="W1338" s="80"/>
      <c r="X1338" s="80"/>
      <c r="Y1338" s="80"/>
      <c r="Z1338" s="80"/>
    </row>
    <row r="1339" spans="11:26" s="1" customFormat="1" ht="15.95" customHeight="1">
      <c r="K1339" s="4"/>
      <c r="L1339" s="4"/>
      <c r="M1339" s="4"/>
      <c r="N1339" s="4"/>
      <c r="O1339" s="4"/>
      <c r="P1339" s="80"/>
      <c r="Q1339" s="80"/>
      <c r="R1339" s="80"/>
      <c r="S1339" s="80"/>
      <c r="T1339" s="80"/>
      <c r="U1339" s="80"/>
      <c r="V1339" s="80"/>
      <c r="W1339" s="80"/>
      <c r="X1339" s="80"/>
      <c r="Y1339" s="80"/>
      <c r="Z1339" s="80"/>
    </row>
    <row r="1340" spans="11:26" s="1" customFormat="1" ht="15.95" customHeight="1">
      <c r="K1340" s="4"/>
      <c r="L1340" s="4"/>
      <c r="M1340" s="4"/>
      <c r="N1340" s="4"/>
      <c r="O1340" s="4"/>
      <c r="P1340" s="80"/>
      <c r="Q1340" s="80"/>
      <c r="R1340" s="80"/>
      <c r="S1340" s="80"/>
      <c r="T1340" s="80"/>
      <c r="U1340" s="80"/>
      <c r="V1340" s="80"/>
      <c r="W1340" s="80"/>
      <c r="X1340" s="80"/>
      <c r="Y1340" s="80"/>
      <c r="Z1340" s="80"/>
    </row>
    <row r="1341" spans="11:26" s="1" customFormat="1" ht="15.95" customHeight="1">
      <c r="K1341" s="4"/>
      <c r="L1341" s="4"/>
      <c r="M1341" s="4"/>
      <c r="N1341" s="4"/>
      <c r="O1341" s="4"/>
      <c r="P1341" s="80"/>
      <c r="Q1341" s="80"/>
      <c r="R1341" s="80"/>
      <c r="S1341" s="80"/>
      <c r="T1341" s="80"/>
      <c r="U1341" s="80"/>
      <c r="V1341" s="80"/>
      <c r="W1341" s="80"/>
      <c r="X1341" s="80"/>
      <c r="Y1341" s="80"/>
      <c r="Z1341" s="80"/>
    </row>
    <row r="1342" spans="11:26" s="1" customFormat="1" ht="15.95" customHeight="1">
      <c r="K1342" s="4"/>
      <c r="L1342" s="4"/>
      <c r="M1342" s="4"/>
      <c r="N1342" s="4"/>
      <c r="O1342" s="4"/>
      <c r="P1342" s="80"/>
      <c r="Q1342" s="80"/>
      <c r="R1342" s="80"/>
      <c r="S1342" s="80"/>
      <c r="T1342" s="80"/>
      <c r="U1342" s="80"/>
      <c r="V1342" s="80"/>
      <c r="W1342" s="80"/>
      <c r="X1342" s="80"/>
      <c r="Y1342" s="80"/>
      <c r="Z1342" s="80"/>
    </row>
    <row r="1343" spans="11:26" s="1" customFormat="1" ht="15.95" customHeight="1">
      <c r="K1343" s="4"/>
      <c r="L1343" s="4"/>
      <c r="M1343" s="4"/>
      <c r="N1343" s="4"/>
      <c r="O1343" s="4"/>
      <c r="P1343" s="80"/>
      <c r="Q1343" s="80"/>
      <c r="R1343" s="80"/>
      <c r="S1343" s="80"/>
      <c r="T1343" s="80"/>
      <c r="U1343" s="80"/>
      <c r="V1343" s="80"/>
      <c r="W1343" s="80"/>
      <c r="X1343" s="80"/>
      <c r="Y1343" s="80"/>
      <c r="Z1343" s="80"/>
    </row>
    <row r="1344" spans="11:26" s="1" customFormat="1" ht="15.95" customHeight="1">
      <c r="K1344" s="4"/>
      <c r="L1344" s="4"/>
      <c r="M1344" s="4"/>
      <c r="N1344" s="4"/>
      <c r="O1344" s="4"/>
      <c r="P1344" s="80"/>
      <c r="Q1344" s="80"/>
      <c r="R1344" s="80"/>
      <c r="S1344" s="80"/>
      <c r="T1344" s="80"/>
      <c r="U1344" s="80"/>
      <c r="V1344" s="80"/>
      <c r="W1344" s="80"/>
      <c r="X1344" s="80"/>
      <c r="Y1344" s="80"/>
      <c r="Z1344" s="80"/>
    </row>
    <row r="1345" spans="11:26" s="1" customFormat="1" ht="15.95" customHeight="1">
      <c r="K1345" s="4"/>
      <c r="L1345" s="4"/>
      <c r="M1345" s="4"/>
      <c r="N1345" s="4"/>
      <c r="O1345" s="4"/>
      <c r="P1345" s="80"/>
      <c r="Q1345" s="80"/>
      <c r="R1345" s="80"/>
      <c r="S1345" s="80"/>
      <c r="T1345" s="80"/>
      <c r="U1345" s="80"/>
      <c r="V1345" s="80"/>
      <c r="W1345" s="80"/>
      <c r="X1345" s="80"/>
      <c r="Y1345" s="80"/>
      <c r="Z1345" s="80"/>
    </row>
    <row r="1346" spans="11:26" s="1" customFormat="1" ht="15.95" customHeight="1">
      <c r="K1346" s="4"/>
      <c r="L1346" s="4"/>
      <c r="M1346" s="4"/>
      <c r="N1346" s="4"/>
      <c r="O1346" s="4"/>
      <c r="P1346" s="80"/>
      <c r="Q1346" s="80"/>
      <c r="R1346" s="80"/>
      <c r="S1346" s="80"/>
      <c r="T1346" s="80"/>
      <c r="U1346" s="80"/>
      <c r="V1346" s="80"/>
      <c r="W1346" s="80"/>
      <c r="X1346" s="80"/>
      <c r="Y1346" s="80"/>
      <c r="Z1346" s="80"/>
    </row>
    <row r="1347" spans="11:26" s="1" customFormat="1" ht="15.95" customHeight="1">
      <c r="K1347" s="4"/>
      <c r="L1347" s="4"/>
      <c r="M1347" s="4"/>
      <c r="N1347" s="4"/>
      <c r="O1347" s="4"/>
      <c r="P1347" s="80"/>
      <c r="Q1347" s="80"/>
      <c r="R1347" s="80"/>
      <c r="S1347" s="80"/>
      <c r="T1347" s="80"/>
      <c r="U1347" s="80"/>
      <c r="V1347" s="80"/>
      <c r="W1347" s="80"/>
      <c r="X1347" s="80"/>
      <c r="Y1347" s="80"/>
      <c r="Z1347" s="80"/>
    </row>
    <row r="1348" spans="11:26" s="1" customFormat="1" ht="15.95" customHeight="1">
      <c r="K1348" s="4"/>
      <c r="L1348" s="4"/>
      <c r="M1348" s="4"/>
      <c r="N1348" s="4"/>
      <c r="O1348" s="4"/>
      <c r="P1348" s="80"/>
      <c r="Q1348" s="80"/>
      <c r="R1348" s="80"/>
      <c r="S1348" s="80"/>
      <c r="T1348" s="80"/>
      <c r="U1348" s="80"/>
      <c r="V1348" s="80"/>
      <c r="W1348" s="80"/>
      <c r="X1348" s="80"/>
      <c r="Y1348" s="80"/>
      <c r="Z1348" s="80"/>
    </row>
    <row r="1349" spans="11:26" s="1" customFormat="1" ht="15.95" customHeight="1">
      <c r="K1349" s="4"/>
      <c r="L1349" s="4"/>
      <c r="M1349" s="4"/>
      <c r="N1349" s="4"/>
      <c r="O1349" s="4"/>
      <c r="P1349" s="80"/>
      <c r="Q1349" s="80"/>
      <c r="R1349" s="80"/>
      <c r="S1349" s="80"/>
      <c r="T1349" s="80"/>
      <c r="U1349" s="80"/>
      <c r="V1349" s="80"/>
      <c r="W1349" s="80"/>
      <c r="X1349" s="80"/>
      <c r="Y1349" s="80"/>
      <c r="Z1349" s="80"/>
    </row>
    <row r="1350" spans="11:26" s="1" customFormat="1" ht="15.95" customHeight="1">
      <c r="K1350" s="4"/>
      <c r="L1350" s="4"/>
      <c r="M1350" s="4"/>
      <c r="N1350" s="4"/>
      <c r="O1350" s="4"/>
      <c r="P1350" s="80"/>
      <c r="Q1350" s="80"/>
      <c r="R1350" s="80"/>
      <c r="S1350" s="80"/>
      <c r="T1350" s="80"/>
      <c r="U1350" s="80"/>
      <c r="V1350" s="80"/>
      <c r="W1350" s="80"/>
      <c r="X1350" s="80"/>
      <c r="Y1350" s="80"/>
      <c r="Z1350" s="80"/>
    </row>
    <row r="1351" spans="11:26" s="1" customFormat="1" ht="15.95" customHeight="1">
      <c r="K1351" s="4"/>
      <c r="L1351" s="4"/>
      <c r="M1351" s="4"/>
      <c r="N1351" s="4"/>
      <c r="O1351" s="4"/>
      <c r="P1351" s="80"/>
      <c r="Q1351" s="80"/>
      <c r="R1351" s="80"/>
      <c r="S1351" s="80"/>
      <c r="T1351" s="80"/>
      <c r="U1351" s="80"/>
      <c r="V1351" s="80"/>
      <c r="W1351" s="80"/>
      <c r="X1351" s="80"/>
      <c r="Y1351" s="80"/>
      <c r="Z1351" s="80"/>
    </row>
    <row r="1352" spans="11:26" s="1" customFormat="1" ht="15.95" customHeight="1">
      <c r="K1352" s="4"/>
      <c r="L1352" s="4"/>
      <c r="M1352" s="4"/>
      <c r="N1352" s="4"/>
      <c r="O1352" s="4"/>
      <c r="P1352" s="80"/>
      <c r="Q1352" s="80"/>
      <c r="R1352" s="80"/>
      <c r="S1352" s="80"/>
      <c r="T1352" s="80"/>
      <c r="U1352" s="80"/>
      <c r="V1352" s="80"/>
      <c r="W1352" s="80"/>
      <c r="X1352" s="80"/>
      <c r="Y1352" s="80"/>
      <c r="Z1352" s="80"/>
    </row>
    <row r="1353" spans="11:26" s="1" customFormat="1" ht="15.95" customHeight="1">
      <c r="K1353" s="4"/>
      <c r="L1353" s="4"/>
      <c r="M1353" s="4"/>
      <c r="N1353" s="4"/>
      <c r="O1353" s="4"/>
      <c r="P1353" s="80"/>
      <c r="Q1353" s="80"/>
      <c r="R1353" s="80"/>
      <c r="S1353" s="80"/>
      <c r="T1353" s="80"/>
      <c r="U1353" s="80"/>
      <c r="V1353" s="80"/>
      <c r="W1353" s="80"/>
      <c r="X1353" s="80"/>
      <c r="Y1353" s="80"/>
      <c r="Z1353" s="80"/>
    </row>
    <row r="1354" spans="11:26" s="1" customFormat="1" ht="15.95" customHeight="1">
      <c r="K1354" s="4"/>
      <c r="L1354" s="4"/>
      <c r="M1354" s="4"/>
      <c r="N1354" s="4"/>
      <c r="O1354" s="4"/>
      <c r="P1354" s="80"/>
      <c r="Q1354" s="80"/>
      <c r="R1354" s="80"/>
      <c r="S1354" s="80"/>
      <c r="T1354" s="80"/>
      <c r="U1354" s="80"/>
      <c r="V1354" s="80"/>
      <c r="W1354" s="80"/>
      <c r="X1354" s="80"/>
      <c r="Y1354" s="80"/>
      <c r="Z1354" s="80"/>
    </row>
    <row r="1355" spans="11:26" s="1" customFormat="1" ht="15.95" customHeight="1">
      <c r="K1355" s="4"/>
      <c r="L1355" s="4"/>
      <c r="M1355" s="4"/>
      <c r="N1355" s="4"/>
      <c r="O1355" s="4"/>
      <c r="P1355" s="80"/>
      <c r="Q1355" s="80"/>
      <c r="R1355" s="80"/>
      <c r="S1355" s="80"/>
      <c r="T1355" s="80"/>
      <c r="U1355" s="80"/>
      <c r="V1355" s="80"/>
      <c r="W1355" s="80"/>
      <c r="X1355" s="80"/>
      <c r="Y1355" s="80"/>
      <c r="Z1355" s="80"/>
    </row>
    <row r="1356" spans="11:26" s="1" customFormat="1" ht="15.95" customHeight="1">
      <c r="K1356" s="4"/>
      <c r="L1356" s="4"/>
      <c r="M1356" s="4"/>
      <c r="N1356" s="4"/>
      <c r="O1356" s="4"/>
      <c r="P1356" s="80"/>
      <c r="Q1356" s="80"/>
      <c r="R1356" s="80"/>
      <c r="S1356" s="80"/>
      <c r="T1356" s="80"/>
      <c r="U1356" s="80"/>
      <c r="V1356" s="80"/>
      <c r="W1356" s="80"/>
      <c r="X1356" s="80"/>
      <c r="Y1356" s="80"/>
      <c r="Z1356" s="80"/>
    </row>
    <row r="1357" spans="11:26" s="1" customFormat="1" ht="15.95" customHeight="1">
      <c r="K1357" s="4"/>
      <c r="L1357" s="4"/>
      <c r="M1357" s="4"/>
      <c r="N1357" s="4"/>
      <c r="O1357" s="4"/>
      <c r="P1357" s="80"/>
      <c r="Q1357" s="80"/>
      <c r="R1357" s="80"/>
      <c r="S1357" s="80"/>
      <c r="T1357" s="80"/>
      <c r="U1357" s="80"/>
      <c r="V1357" s="80"/>
      <c r="W1357" s="80"/>
      <c r="X1357" s="80"/>
      <c r="Y1357" s="80"/>
      <c r="Z1357" s="80"/>
    </row>
    <row r="1358" spans="11:26" s="1" customFormat="1" ht="15.95" customHeight="1">
      <c r="K1358" s="4"/>
      <c r="L1358" s="4"/>
      <c r="M1358" s="4"/>
      <c r="N1358" s="4"/>
      <c r="O1358" s="4"/>
      <c r="P1358" s="80"/>
      <c r="Q1358" s="80"/>
      <c r="R1358" s="80"/>
      <c r="S1358" s="80"/>
      <c r="T1358" s="80"/>
      <c r="U1358" s="80"/>
      <c r="V1358" s="80"/>
      <c r="W1358" s="80"/>
      <c r="X1358" s="80"/>
      <c r="Y1358" s="80"/>
      <c r="Z1358" s="80"/>
    </row>
    <row r="1359" spans="11:26" s="1" customFormat="1" ht="15.95" customHeight="1">
      <c r="K1359" s="4"/>
      <c r="L1359" s="4"/>
      <c r="M1359" s="4"/>
      <c r="N1359" s="4"/>
      <c r="O1359" s="4"/>
      <c r="P1359" s="80"/>
      <c r="Q1359" s="80"/>
      <c r="R1359" s="80"/>
      <c r="S1359" s="80"/>
      <c r="T1359" s="80"/>
      <c r="U1359" s="80"/>
      <c r="V1359" s="80"/>
      <c r="W1359" s="80"/>
      <c r="X1359" s="80"/>
      <c r="Y1359" s="80"/>
      <c r="Z1359" s="80"/>
    </row>
    <row r="1360" spans="11:26" s="1" customFormat="1" ht="15.95" customHeight="1">
      <c r="K1360" s="4"/>
      <c r="L1360" s="4"/>
      <c r="M1360" s="4"/>
      <c r="N1360" s="4"/>
      <c r="O1360" s="4"/>
      <c r="P1360" s="80"/>
      <c r="Q1360" s="80"/>
      <c r="R1360" s="80"/>
      <c r="S1360" s="80"/>
      <c r="T1360" s="80"/>
      <c r="U1360" s="80"/>
      <c r="V1360" s="80"/>
      <c r="W1360" s="80"/>
      <c r="X1360" s="80"/>
      <c r="Y1360" s="80"/>
      <c r="Z1360" s="80"/>
    </row>
    <row r="1361" spans="11:26" s="1" customFormat="1" ht="15.95" customHeight="1">
      <c r="K1361" s="4"/>
      <c r="L1361" s="4"/>
      <c r="M1361" s="4"/>
      <c r="N1361" s="4"/>
      <c r="O1361" s="4"/>
      <c r="P1361" s="80"/>
      <c r="Q1361" s="80"/>
      <c r="R1361" s="80"/>
      <c r="S1361" s="80"/>
      <c r="T1361" s="80"/>
      <c r="U1361" s="80"/>
      <c r="V1361" s="80"/>
      <c r="W1361" s="80"/>
      <c r="X1361" s="80"/>
      <c r="Y1361" s="80"/>
      <c r="Z1361" s="80"/>
    </row>
    <row r="1362" spans="11:26" s="1" customFormat="1" ht="15.95" customHeight="1">
      <c r="K1362" s="4"/>
      <c r="L1362" s="4"/>
      <c r="M1362" s="4"/>
      <c r="N1362" s="4"/>
      <c r="O1362" s="4"/>
      <c r="P1362" s="80"/>
      <c r="Q1362" s="80"/>
      <c r="R1362" s="80"/>
      <c r="S1362" s="80"/>
      <c r="T1362" s="80"/>
      <c r="U1362" s="80"/>
      <c r="V1362" s="80"/>
      <c r="W1362" s="80"/>
      <c r="X1362" s="80"/>
      <c r="Y1362" s="80"/>
      <c r="Z1362" s="80"/>
    </row>
    <row r="1363" spans="11:26" s="1" customFormat="1" ht="15.95" customHeight="1">
      <c r="K1363" s="4"/>
      <c r="L1363" s="4"/>
      <c r="M1363" s="4"/>
      <c r="N1363" s="4"/>
      <c r="O1363" s="4"/>
      <c r="P1363" s="80"/>
      <c r="Q1363" s="80"/>
      <c r="R1363" s="80"/>
      <c r="S1363" s="80"/>
      <c r="T1363" s="80"/>
      <c r="U1363" s="80"/>
      <c r="V1363" s="80"/>
      <c r="W1363" s="80"/>
      <c r="X1363" s="80"/>
      <c r="Y1363" s="80"/>
      <c r="Z1363" s="80"/>
    </row>
    <row r="1364" spans="11:26" s="1" customFormat="1" ht="15.95" customHeight="1">
      <c r="K1364" s="4"/>
      <c r="L1364" s="4"/>
      <c r="M1364" s="4"/>
      <c r="N1364" s="4"/>
      <c r="O1364" s="4"/>
      <c r="P1364" s="80"/>
      <c r="Q1364" s="80"/>
      <c r="R1364" s="80"/>
      <c r="S1364" s="80"/>
      <c r="T1364" s="80"/>
      <c r="U1364" s="80"/>
      <c r="V1364" s="80"/>
      <c r="W1364" s="80"/>
      <c r="X1364" s="80"/>
      <c r="Y1364" s="80"/>
      <c r="Z1364" s="80"/>
    </row>
    <row r="1365" spans="11:26" s="1" customFormat="1" ht="15.95" customHeight="1">
      <c r="K1365" s="4"/>
      <c r="L1365" s="4"/>
      <c r="M1365" s="4"/>
      <c r="N1365" s="4"/>
      <c r="O1365" s="4"/>
      <c r="P1365" s="80"/>
      <c r="Q1365" s="80"/>
      <c r="R1365" s="80"/>
      <c r="S1365" s="80"/>
      <c r="T1365" s="80"/>
      <c r="U1365" s="80"/>
      <c r="V1365" s="80"/>
      <c r="W1365" s="80"/>
      <c r="X1365" s="80"/>
      <c r="Y1365" s="80"/>
      <c r="Z1365" s="80"/>
    </row>
    <row r="1366" spans="11:26" s="1" customFormat="1" ht="15.95" customHeight="1">
      <c r="K1366" s="4"/>
      <c r="L1366" s="4"/>
      <c r="M1366" s="4"/>
      <c r="N1366" s="4"/>
      <c r="O1366" s="4"/>
      <c r="P1366" s="80"/>
      <c r="Q1366" s="80"/>
      <c r="R1366" s="80"/>
      <c r="S1366" s="80"/>
      <c r="T1366" s="80"/>
      <c r="U1366" s="80"/>
      <c r="V1366" s="80"/>
      <c r="W1366" s="80"/>
      <c r="X1366" s="80"/>
      <c r="Y1366" s="80"/>
      <c r="Z1366" s="80"/>
    </row>
    <row r="1367" spans="11:26" s="1" customFormat="1" ht="15.95" customHeight="1">
      <c r="K1367" s="4"/>
      <c r="L1367" s="4"/>
      <c r="M1367" s="4"/>
      <c r="N1367" s="4"/>
      <c r="O1367" s="4"/>
      <c r="P1367" s="80"/>
      <c r="Q1367" s="80"/>
      <c r="R1367" s="80"/>
      <c r="S1367" s="80"/>
      <c r="T1367" s="80"/>
      <c r="U1367" s="80"/>
      <c r="V1367" s="80"/>
      <c r="W1367" s="80"/>
      <c r="X1367" s="80"/>
      <c r="Y1367" s="80"/>
      <c r="Z1367" s="80"/>
    </row>
    <row r="1368" spans="11:26" s="1" customFormat="1" ht="15.95" customHeight="1">
      <c r="K1368" s="4"/>
      <c r="L1368" s="4"/>
      <c r="M1368" s="4"/>
      <c r="N1368" s="4"/>
      <c r="O1368" s="4"/>
      <c r="P1368" s="80"/>
      <c r="Q1368" s="80"/>
      <c r="R1368" s="80"/>
      <c r="S1368" s="80"/>
      <c r="T1368" s="80"/>
      <c r="U1368" s="80"/>
      <c r="V1368" s="80"/>
      <c r="W1368" s="80"/>
      <c r="X1368" s="80"/>
      <c r="Y1368" s="80"/>
      <c r="Z1368" s="80"/>
    </row>
    <row r="1369" spans="11:26" s="1" customFormat="1" ht="15.95" customHeight="1">
      <c r="K1369" s="4"/>
      <c r="L1369" s="4"/>
      <c r="M1369" s="4"/>
      <c r="N1369" s="4"/>
      <c r="O1369" s="4"/>
      <c r="P1369" s="80"/>
      <c r="Q1369" s="80"/>
      <c r="R1369" s="80"/>
      <c r="S1369" s="80"/>
      <c r="T1369" s="80"/>
      <c r="U1369" s="80"/>
      <c r="V1369" s="80"/>
      <c r="W1369" s="80"/>
      <c r="X1369" s="80"/>
      <c r="Y1369" s="80"/>
      <c r="Z1369" s="80"/>
    </row>
    <row r="1370" spans="11:26" s="1" customFormat="1" ht="15.95" customHeight="1">
      <c r="K1370" s="4"/>
      <c r="L1370" s="4"/>
      <c r="M1370" s="4"/>
      <c r="N1370" s="4"/>
      <c r="O1370" s="4"/>
      <c r="P1370" s="80"/>
      <c r="Q1370" s="80"/>
      <c r="R1370" s="80"/>
      <c r="S1370" s="80"/>
      <c r="T1370" s="80"/>
      <c r="U1370" s="80"/>
      <c r="V1370" s="80"/>
      <c r="W1370" s="80"/>
      <c r="X1370" s="80"/>
      <c r="Y1370" s="80"/>
      <c r="Z1370" s="80"/>
    </row>
    <row r="1371" spans="11:26" s="1" customFormat="1" ht="15.95" customHeight="1">
      <c r="K1371" s="4"/>
      <c r="L1371" s="4"/>
      <c r="M1371" s="4"/>
      <c r="N1371" s="4"/>
      <c r="O1371" s="4"/>
      <c r="P1371" s="80"/>
      <c r="Q1371" s="80"/>
      <c r="R1371" s="80"/>
      <c r="S1371" s="80"/>
      <c r="T1371" s="80"/>
      <c r="U1371" s="80"/>
      <c r="V1371" s="80"/>
      <c r="W1371" s="80"/>
      <c r="X1371" s="80"/>
      <c r="Y1371" s="80"/>
      <c r="Z1371" s="80"/>
    </row>
    <row r="1372" spans="11:26" s="1" customFormat="1" ht="15.95" customHeight="1">
      <c r="K1372" s="4"/>
      <c r="L1372" s="4"/>
      <c r="M1372" s="4"/>
      <c r="N1372" s="4"/>
      <c r="O1372" s="4"/>
      <c r="P1372" s="80"/>
      <c r="Q1372" s="80"/>
      <c r="R1372" s="80"/>
      <c r="S1372" s="80"/>
      <c r="T1372" s="80"/>
      <c r="U1372" s="80"/>
      <c r="V1372" s="80"/>
      <c r="W1372" s="80"/>
      <c r="X1372" s="80"/>
      <c r="Y1372" s="80"/>
      <c r="Z1372" s="80"/>
    </row>
    <row r="1373" spans="11:26" s="1" customFormat="1" ht="15.95" customHeight="1">
      <c r="K1373" s="4"/>
      <c r="L1373" s="4"/>
      <c r="M1373" s="4"/>
      <c r="N1373" s="4"/>
      <c r="O1373" s="4"/>
      <c r="P1373" s="80"/>
      <c r="Q1373" s="80"/>
      <c r="R1373" s="80"/>
      <c r="S1373" s="80"/>
      <c r="T1373" s="80"/>
      <c r="U1373" s="80"/>
      <c r="V1373" s="80"/>
      <c r="W1373" s="80"/>
      <c r="X1373" s="80"/>
      <c r="Y1373" s="80"/>
      <c r="Z1373" s="80"/>
    </row>
    <row r="1374" spans="11:26" s="1" customFormat="1" ht="15.95" customHeight="1">
      <c r="K1374" s="4"/>
      <c r="L1374" s="4"/>
      <c r="M1374" s="4"/>
      <c r="N1374" s="4"/>
      <c r="O1374" s="4"/>
      <c r="P1374" s="80"/>
      <c r="Q1374" s="80"/>
      <c r="R1374" s="80"/>
      <c r="S1374" s="80"/>
      <c r="T1374" s="80"/>
      <c r="U1374" s="80"/>
      <c r="V1374" s="80"/>
      <c r="W1374" s="80"/>
      <c r="X1374" s="80"/>
      <c r="Y1374" s="80"/>
      <c r="Z1374" s="80"/>
    </row>
    <row r="1375" spans="11:26" s="1" customFormat="1" ht="15.95" customHeight="1">
      <c r="K1375" s="4"/>
      <c r="L1375" s="4"/>
      <c r="M1375" s="4"/>
      <c r="N1375" s="4"/>
      <c r="O1375" s="4"/>
      <c r="P1375" s="80"/>
      <c r="Q1375" s="80"/>
      <c r="R1375" s="80"/>
      <c r="S1375" s="80"/>
      <c r="T1375" s="80"/>
      <c r="U1375" s="80"/>
      <c r="V1375" s="80"/>
      <c r="W1375" s="80"/>
      <c r="X1375" s="80"/>
      <c r="Y1375" s="80"/>
      <c r="Z1375" s="80"/>
    </row>
    <row r="1376" spans="11:26" s="1" customFormat="1" ht="15.95" customHeight="1">
      <c r="K1376" s="4"/>
      <c r="L1376" s="4"/>
      <c r="M1376" s="4"/>
      <c r="N1376" s="4"/>
      <c r="O1376" s="4"/>
      <c r="P1376" s="80"/>
      <c r="Q1376" s="80"/>
      <c r="R1376" s="80"/>
      <c r="S1376" s="80"/>
      <c r="T1376" s="80"/>
      <c r="U1376" s="80"/>
      <c r="V1376" s="80"/>
      <c r="W1376" s="80"/>
      <c r="X1376" s="80"/>
      <c r="Y1376" s="80"/>
      <c r="Z1376" s="80"/>
    </row>
    <row r="1377" spans="11:26" s="1" customFormat="1" ht="15.95" customHeight="1">
      <c r="K1377" s="4"/>
      <c r="L1377" s="4"/>
      <c r="M1377" s="4"/>
      <c r="N1377" s="4"/>
      <c r="O1377" s="4"/>
      <c r="P1377" s="80"/>
      <c r="Q1377" s="80"/>
      <c r="R1377" s="80"/>
      <c r="S1377" s="80"/>
      <c r="T1377" s="80"/>
      <c r="U1377" s="80"/>
      <c r="V1377" s="80"/>
      <c r="W1377" s="80"/>
      <c r="X1377" s="80"/>
      <c r="Y1377" s="80"/>
      <c r="Z1377" s="80"/>
    </row>
    <row r="1378" spans="11:26" s="1" customFormat="1" ht="15.95" customHeight="1">
      <c r="K1378" s="4"/>
      <c r="L1378" s="4"/>
      <c r="M1378" s="4"/>
      <c r="N1378" s="4"/>
      <c r="O1378" s="4"/>
      <c r="P1378" s="80"/>
      <c r="Q1378" s="80"/>
      <c r="R1378" s="80"/>
      <c r="S1378" s="80"/>
      <c r="T1378" s="80"/>
      <c r="U1378" s="80"/>
      <c r="V1378" s="80"/>
      <c r="W1378" s="80"/>
      <c r="X1378" s="80"/>
      <c r="Y1378" s="80"/>
      <c r="Z1378" s="80"/>
    </row>
    <row r="1379" spans="11:26" s="1" customFormat="1" ht="15.95" customHeight="1">
      <c r="K1379" s="4"/>
      <c r="L1379" s="4"/>
      <c r="M1379" s="4"/>
      <c r="N1379" s="4"/>
      <c r="O1379" s="4"/>
      <c r="P1379" s="80"/>
      <c r="Q1379" s="80"/>
      <c r="R1379" s="80"/>
      <c r="S1379" s="80"/>
      <c r="T1379" s="80"/>
      <c r="U1379" s="80"/>
      <c r="V1379" s="80"/>
      <c r="W1379" s="80"/>
      <c r="X1379" s="80"/>
      <c r="Y1379" s="80"/>
      <c r="Z1379" s="80"/>
    </row>
    <row r="1380" spans="11:26" s="1" customFormat="1" ht="15.95" customHeight="1">
      <c r="K1380" s="4"/>
      <c r="L1380" s="4"/>
      <c r="M1380" s="4"/>
      <c r="N1380" s="4"/>
      <c r="O1380" s="4"/>
      <c r="P1380" s="80"/>
      <c r="Q1380" s="80"/>
      <c r="R1380" s="80"/>
      <c r="S1380" s="80"/>
      <c r="T1380" s="80"/>
      <c r="U1380" s="80"/>
      <c r="V1380" s="80"/>
      <c r="W1380" s="80"/>
      <c r="X1380" s="80"/>
      <c r="Y1380" s="80"/>
      <c r="Z1380" s="80"/>
    </row>
    <row r="1381" spans="11:26" s="1" customFormat="1" ht="15.95" customHeight="1">
      <c r="K1381" s="4"/>
      <c r="L1381" s="4"/>
      <c r="M1381" s="4"/>
      <c r="N1381" s="4"/>
      <c r="O1381" s="4"/>
      <c r="P1381" s="80"/>
      <c r="Q1381" s="80"/>
      <c r="R1381" s="80"/>
      <c r="S1381" s="80"/>
      <c r="T1381" s="80"/>
      <c r="U1381" s="80"/>
      <c r="V1381" s="80"/>
      <c r="W1381" s="80"/>
      <c r="X1381" s="80"/>
      <c r="Y1381" s="80"/>
      <c r="Z1381" s="80"/>
    </row>
    <row r="1382" spans="11:26" s="1" customFormat="1" ht="15.95" customHeight="1">
      <c r="K1382" s="4"/>
      <c r="L1382" s="4"/>
      <c r="M1382" s="4"/>
      <c r="N1382" s="4"/>
      <c r="O1382" s="4"/>
      <c r="P1382" s="80"/>
      <c r="Q1382" s="80"/>
      <c r="R1382" s="80"/>
      <c r="S1382" s="80"/>
      <c r="T1382" s="80"/>
      <c r="U1382" s="80"/>
      <c r="V1382" s="80"/>
      <c r="W1382" s="80"/>
      <c r="X1382" s="80"/>
      <c r="Y1382" s="80"/>
      <c r="Z1382" s="80"/>
    </row>
    <row r="1383" spans="11:26" s="1" customFormat="1" ht="15.95" customHeight="1">
      <c r="K1383" s="4"/>
      <c r="L1383" s="4"/>
      <c r="M1383" s="4"/>
      <c r="N1383" s="4"/>
      <c r="O1383" s="4"/>
      <c r="P1383" s="80"/>
      <c r="Q1383" s="80"/>
      <c r="R1383" s="80"/>
      <c r="S1383" s="80"/>
      <c r="T1383" s="80"/>
      <c r="U1383" s="80"/>
      <c r="V1383" s="80"/>
      <c r="W1383" s="80"/>
      <c r="X1383" s="80"/>
      <c r="Y1383" s="80"/>
      <c r="Z1383" s="80"/>
    </row>
    <row r="1384" spans="11:26" s="1" customFormat="1" ht="15.95" customHeight="1">
      <c r="K1384" s="4"/>
      <c r="L1384" s="4"/>
      <c r="M1384" s="4"/>
      <c r="N1384" s="4"/>
      <c r="O1384" s="4"/>
      <c r="P1384" s="80"/>
      <c r="Q1384" s="80"/>
      <c r="R1384" s="80"/>
      <c r="S1384" s="80"/>
      <c r="T1384" s="80"/>
      <c r="U1384" s="80"/>
      <c r="V1384" s="80"/>
      <c r="W1384" s="80"/>
      <c r="X1384" s="80"/>
      <c r="Y1384" s="80"/>
      <c r="Z1384" s="80"/>
    </row>
    <row r="1385" spans="11:26" s="1" customFormat="1" ht="15.95" customHeight="1">
      <c r="K1385" s="4"/>
      <c r="L1385" s="4"/>
      <c r="M1385" s="4"/>
      <c r="N1385" s="4"/>
      <c r="O1385" s="4"/>
      <c r="P1385" s="80"/>
      <c r="Q1385" s="80"/>
      <c r="R1385" s="80"/>
      <c r="S1385" s="80"/>
      <c r="T1385" s="80"/>
      <c r="U1385" s="80"/>
      <c r="V1385" s="80"/>
      <c r="W1385" s="80"/>
      <c r="X1385" s="80"/>
      <c r="Y1385" s="80"/>
      <c r="Z1385" s="80"/>
    </row>
    <row r="1386" spans="11:26" s="1" customFormat="1" ht="15.95" customHeight="1">
      <c r="K1386" s="4"/>
      <c r="L1386" s="4"/>
      <c r="M1386" s="4"/>
      <c r="N1386" s="4"/>
      <c r="O1386" s="4"/>
      <c r="P1386" s="80"/>
      <c r="Q1386" s="80"/>
      <c r="R1386" s="80"/>
      <c r="S1386" s="80"/>
      <c r="T1386" s="80"/>
      <c r="U1386" s="80"/>
      <c r="V1386" s="80"/>
      <c r="W1386" s="80"/>
      <c r="X1386" s="80"/>
      <c r="Y1386" s="80"/>
      <c r="Z1386" s="80"/>
    </row>
    <row r="1387" spans="11:26" s="1" customFormat="1" ht="15.95" customHeight="1">
      <c r="K1387" s="4"/>
      <c r="L1387" s="4"/>
      <c r="M1387" s="4"/>
      <c r="N1387" s="4"/>
      <c r="O1387" s="4"/>
      <c r="P1387" s="80"/>
      <c r="Q1387" s="80"/>
      <c r="R1387" s="80"/>
      <c r="S1387" s="80"/>
      <c r="T1387" s="80"/>
      <c r="U1387" s="80"/>
      <c r="V1387" s="80"/>
      <c r="W1387" s="80"/>
      <c r="X1387" s="80"/>
      <c r="Y1387" s="80"/>
      <c r="Z1387" s="80"/>
    </row>
    <row r="1388" spans="11:26" s="1" customFormat="1" ht="15.95" customHeight="1">
      <c r="K1388" s="4"/>
      <c r="L1388" s="4"/>
      <c r="M1388" s="4"/>
      <c r="N1388" s="4"/>
      <c r="O1388" s="4"/>
      <c r="P1388" s="80"/>
      <c r="Q1388" s="80"/>
      <c r="R1388" s="80"/>
      <c r="S1388" s="80"/>
      <c r="T1388" s="80"/>
      <c r="U1388" s="80"/>
      <c r="V1388" s="80"/>
      <c r="W1388" s="80"/>
      <c r="X1388" s="80"/>
      <c r="Y1388" s="80"/>
      <c r="Z1388" s="80"/>
    </row>
    <row r="1389" spans="11:26" s="1" customFormat="1" ht="15.95" customHeight="1">
      <c r="K1389" s="4"/>
      <c r="L1389" s="4"/>
      <c r="M1389" s="4"/>
      <c r="N1389" s="4"/>
      <c r="O1389" s="4"/>
      <c r="P1389" s="80"/>
      <c r="Q1389" s="80"/>
      <c r="R1389" s="80"/>
      <c r="S1389" s="80"/>
      <c r="T1389" s="80"/>
      <c r="U1389" s="80"/>
      <c r="V1389" s="80"/>
      <c r="W1389" s="80"/>
      <c r="X1389" s="80"/>
      <c r="Y1389" s="80"/>
      <c r="Z1389" s="80"/>
    </row>
    <row r="1390" spans="11:26" s="1" customFormat="1" ht="15.95" customHeight="1">
      <c r="K1390" s="4"/>
      <c r="L1390" s="4"/>
      <c r="M1390" s="4"/>
      <c r="N1390" s="4"/>
      <c r="O1390" s="4"/>
      <c r="P1390" s="80"/>
      <c r="Q1390" s="80"/>
      <c r="R1390" s="80"/>
      <c r="S1390" s="80"/>
      <c r="T1390" s="80"/>
      <c r="U1390" s="80"/>
      <c r="V1390" s="80"/>
      <c r="W1390" s="80"/>
      <c r="X1390" s="80"/>
      <c r="Y1390" s="80"/>
      <c r="Z1390" s="80"/>
    </row>
    <row r="1391" spans="11:26" s="1" customFormat="1" ht="15.95" customHeight="1">
      <c r="K1391" s="4"/>
      <c r="L1391" s="4"/>
      <c r="M1391" s="4"/>
      <c r="N1391" s="4"/>
      <c r="O1391" s="4"/>
      <c r="P1391" s="80"/>
      <c r="Q1391" s="80"/>
      <c r="R1391" s="80"/>
      <c r="S1391" s="80"/>
      <c r="T1391" s="80"/>
      <c r="U1391" s="80"/>
      <c r="V1391" s="80"/>
      <c r="W1391" s="80"/>
      <c r="X1391" s="80"/>
      <c r="Y1391" s="80"/>
      <c r="Z1391" s="80"/>
    </row>
    <row r="1392" spans="11:26" s="1" customFormat="1" ht="15.95" customHeight="1">
      <c r="K1392" s="4"/>
      <c r="L1392" s="4"/>
      <c r="M1392" s="4"/>
      <c r="N1392" s="4"/>
      <c r="O1392" s="4"/>
      <c r="P1392" s="80"/>
      <c r="Q1392" s="80"/>
      <c r="R1392" s="80"/>
      <c r="S1392" s="80"/>
      <c r="T1392" s="80"/>
      <c r="U1392" s="80"/>
      <c r="V1392" s="80"/>
      <c r="W1392" s="80"/>
      <c r="X1392" s="80"/>
      <c r="Y1392" s="80"/>
      <c r="Z1392" s="80"/>
    </row>
    <row r="1393" spans="11:26" s="1" customFormat="1" ht="15.95" customHeight="1">
      <c r="K1393" s="4"/>
      <c r="L1393" s="4"/>
      <c r="M1393" s="4"/>
      <c r="N1393" s="4"/>
      <c r="O1393" s="4"/>
      <c r="P1393" s="80"/>
      <c r="Q1393" s="80"/>
      <c r="R1393" s="80"/>
      <c r="S1393" s="80"/>
      <c r="T1393" s="80"/>
      <c r="U1393" s="80"/>
      <c r="V1393" s="80"/>
      <c r="W1393" s="80"/>
      <c r="X1393" s="80"/>
      <c r="Y1393" s="80"/>
      <c r="Z1393" s="80"/>
    </row>
    <row r="1394" spans="11:26" s="1" customFormat="1" ht="15.95" customHeight="1">
      <c r="K1394" s="4"/>
      <c r="L1394" s="4"/>
      <c r="M1394" s="4"/>
      <c r="N1394" s="4"/>
      <c r="O1394" s="4"/>
      <c r="P1394" s="80"/>
      <c r="Q1394" s="80"/>
      <c r="R1394" s="80"/>
      <c r="S1394" s="80"/>
      <c r="T1394" s="80"/>
      <c r="U1394" s="80"/>
      <c r="V1394" s="80"/>
      <c r="W1394" s="80"/>
      <c r="X1394" s="80"/>
      <c r="Y1394" s="80"/>
      <c r="Z1394" s="80"/>
    </row>
    <row r="1395" spans="11:26" s="1" customFormat="1" ht="15.95" customHeight="1">
      <c r="K1395" s="4"/>
      <c r="L1395" s="4"/>
      <c r="M1395" s="4"/>
      <c r="N1395" s="4"/>
      <c r="O1395" s="4"/>
      <c r="P1395" s="80"/>
      <c r="Q1395" s="80"/>
      <c r="R1395" s="80"/>
      <c r="S1395" s="80"/>
      <c r="T1395" s="80"/>
      <c r="U1395" s="80"/>
      <c r="V1395" s="80"/>
      <c r="W1395" s="80"/>
      <c r="X1395" s="80"/>
      <c r="Y1395" s="80"/>
      <c r="Z1395" s="80"/>
    </row>
    <row r="1396" spans="11:26" s="1" customFormat="1" ht="15.95" customHeight="1">
      <c r="K1396" s="4"/>
      <c r="L1396" s="4"/>
      <c r="M1396" s="4"/>
      <c r="N1396" s="4"/>
      <c r="O1396" s="4"/>
      <c r="P1396" s="80"/>
      <c r="Q1396" s="80"/>
      <c r="R1396" s="80"/>
      <c r="S1396" s="80"/>
      <c r="T1396" s="80"/>
      <c r="U1396" s="80"/>
      <c r="V1396" s="80"/>
      <c r="W1396" s="80"/>
      <c r="X1396" s="80"/>
      <c r="Y1396" s="80"/>
      <c r="Z1396" s="80"/>
    </row>
    <row r="1397" spans="11:26" s="1" customFormat="1" ht="15.95" customHeight="1">
      <c r="K1397" s="4"/>
      <c r="L1397" s="4"/>
      <c r="M1397" s="4"/>
      <c r="N1397" s="4"/>
      <c r="O1397" s="4"/>
      <c r="P1397" s="80"/>
      <c r="Q1397" s="80"/>
      <c r="R1397" s="80"/>
      <c r="S1397" s="80"/>
      <c r="T1397" s="80"/>
      <c r="U1397" s="80"/>
      <c r="V1397" s="80"/>
      <c r="W1397" s="80"/>
      <c r="X1397" s="80"/>
      <c r="Y1397" s="80"/>
      <c r="Z1397" s="80"/>
    </row>
    <row r="1398" spans="11:26" s="1" customFormat="1" ht="15.95" customHeight="1">
      <c r="K1398" s="4"/>
      <c r="L1398" s="4"/>
      <c r="M1398" s="4"/>
      <c r="N1398" s="4"/>
      <c r="O1398" s="4"/>
      <c r="P1398" s="80"/>
      <c r="Q1398" s="80"/>
      <c r="R1398" s="80"/>
      <c r="S1398" s="80"/>
      <c r="T1398" s="80"/>
      <c r="U1398" s="80"/>
      <c r="V1398" s="80"/>
      <c r="W1398" s="80"/>
      <c r="X1398" s="80"/>
      <c r="Y1398" s="80"/>
      <c r="Z1398" s="80"/>
    </row>
    <row r="1399" spans="11:26" s="1" customFormat="1" ht="15.95" customHeight="1">
      <c r="K1399" s="4"/>
      <c r="L1399" s="4"/>
      <c r="M1399" s="4"/>
      <c r="N1399" s="4"/>
      <c r="O1399" s="4"/>
      <c r="P1399" s="80"/>
      <c r="Q1399" s="80"/>
      <c r="R1399" s="80"/>
      <c r="S1399" s="80"/>
      <c r="T1399" s="80"/>
      <c r="U1399" s="80"/>
      <c r="V1399" s="80"/>
      <c r="W1399" s="80"/>
      <c r="X1399" s="80"/>
      <c r="Y1399" s="80"/>
      <c r="Z1399" s="80"/>
    </row>
    <row r="1400" spans="11:26" s="1" customFormat="1" ht="15.95" customHeight="1">
      <c r="K1400" s="4"/>
      <c r="L1400" s="4"/>
      <c r="M1400" s="4"/>
      <c r="N1400" s="4"/>
      <c r="O1400" s="4"/>
      <c r="P1400" s="80"/>
      <c r="Q1400" s="80"/>
      <c r="R1400" s="80"/>
      <c r="S1400" s="80"/>
      <c r="T1400" s="80"/>
      <c r="U1400" s="80"/>
      <c r="V1400" s="80"/>
      <c r="W1400" s="80"/>
      <c r="X1400" s="80"/>
      <c r="Y1400" s="80"/>
      <c r="Z1400" s="80"/>
    </row>
  </sheetData>
  <mergeCells count="11">
    <mergeCell ref="K5:O5"/>
    <mergeCell ref="X5:Z5"/>
    <mergeCell ref="Q4:Z4"/>
    <mergeCell ref="X229:Z229"/>
    <mergeCell ref="B5:F5"/>
    <mergeCell ref="B4:F4"/>
    <mergeCell ref="H5:I5"/>
    <mergeCell ref="H4:I4"/>
    <mergeCell ref="Q5:V5"/>
    <mergeCell ref="L6:M6"/>
    <mergeCell ref="K4:O4"/>
  </mergeCells>
  <phoneticPr fontId="1" type="noConversion"/>
  <conditionalFormatting sqref="H5 H7">
    <cfRule type="cellIs" dxfId="120" priority="107" operator="equal">
      <formula>1</formula>
    </cfRule>
  </conditionalFormatting>
  <conditionalFormatting sqref="I8:I174">
    <cfRule type="expression" dxfId="119" priority="4">
      <formula>H8="Velg tiltak"</formula>
    </cfRule>
    <cfRule type="expression" dxfId="118" priority="5">
      <formula>H8="Gjenvunnet"</formula>
    </cfRule>
    <cfRule type="expression" dxfId="117" priority="6">
      <formula>H8="Nytt"</formula>
    </cfRule>
    <cfRule type="expression" dxfId="116" priority="7">
      <formula>H8="Overskudd"</formula>
    </cfRule>
    <cfRule type="expression" dxfId="115" priority="8">
      <formula>H8="Bevart"</formula>
    </cfRule>
    <cfRule type="expression" dxfId="114" priority="9">
      <formula>H8="Ombruk"</formula>
    </cfRule>
  </conditionalFormatting>
  <conditionalFormatting sqref="K5">
    <cfRule type="cellIs" dxfId="113" priority="22" operator="equal">
      <formula>1</formula>
    </cfRule>
  </conditionalFormatting>
  <conditionalFormatting sqref="K8:K174">
    <cfRule type="expression" dxfId="112" priority="1">
      <formula>#REF!="Avfall"</formula>
    </cfRule>
    <cfRule type="expression" dxfId="111" priority="2">
      <formula>#REF!="Ikke avfall"</formula>
    </cfRule>
    <cfRule type="expression" dxfId="110" priority="3">
      <formula>#REF!="Velg tiltak"</formula>
    </cfRule>
  </conditionalFormatting>
  <conditionalFormatting sqref="Q5:S5">
    <cfRule type="cellIs" dxfId="109" priority="51" operator="equal">
      <formula>1</formula>
    </cfRule>
  </conditionalFormatting>
  <pageMargins left="0.7" right="0.7" top="0.75" bottom="0.75" header="0.3" footer="0.3"/>
  <pageSetup paperSize="9" orientation="landscape" horizontalDpi="4294967293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62612AB-865D-D845-BFD8-DAC1EC3DDBC5}">
          <x14:formula1>
            <xm:f>Lister!$B$7:$B$12</xm:f>
          </x14:formula1>
          <xm:sqref>H8:H174</xm:sqref>
        </x14:dataValidation>
        <x14:dataValidation type="list" allowBlank="1" showInputMessage="1" showErrorMessage="1" xr:uid="{61B5C567-1274-CF47-AEAE-D21262673247}">
          <x14:formula1>
            <xm:f>Lister!$D$12:$D$14</xm:f>
          </x14:formula1>
          <xm:sqref>K8:K174</xm:sqref>
        </x14:dataValidation>
        <x14:dataValidation type="list" allowBlank="1" showInputMessage="1" showErrorMessage="1" xr:uid="{ABEC5D4F-6BA4-4A74-A369-B0A8EF0B8DC9}">
          <x14:formula1>
            <xm:f>Lister!$G$7:$G$48</xm:f>
          </x14:formula1>
          <xm:sqref>C1:C3 C5 C7:C1048576</xm:sqref>
        </x14:dataValidation>
        <x14:dataValidation type="list" allowBlank="1" showInputMessage="1" showErrorMessage="1" xr:uid="{EED7E65A-0760-40DF-ACA8-CF4E6742F696}">
          <x14:formula1>
            <xm:f>Lister!$D$36:$D$41</xm:f>
          </x14:formula1>
          <xm:sqref>B1:B3 B175:B1048576 B5</xm:sqref>
        </x14:dataValidation>
        <x14:dataValidation type="list" allowBlank="1" showInputMessage="1" showErrorMessage="1" xr:uid="{33EBB1AB-7814-D643-B0A4-BDCB8F79FF5E}">
          <x14:formula1>
            <xm:f>Lister!$K$7:$K$41</xm:f>
          </x14:formula1>
          <xm:sqref>E8:E174</xm:sqref>
        </x14:dataValidation>
        <x14:dataValidation type="list" allowBlank="1" showInputMessage="1" showErrorMessage="1" xr:uid="{2E3B3736-3A5C-A747-8FC5-55F5F99D72A3}">
          <x14:formula1>
            <xm:f>Lister!$I$20:$I$34</xm:f>
          </x14:formula1>
          <xm:sqref>B8:B174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B8B3C-15D9-417B-9095-1614DC9B6B87}">
  <sheetPr>
    <tabColor rgb="FFFFE6B3"/>
  </sheetPr>
  <dimension ref="A1:HJ1400"/>
  <sheetViews>
    <sheetView zoomScale="110" zoomScaleNormal="110" workbookViewId="0">
      <selection activeCell="S30" sqref="S30"/>
    </sheetView>
  </sheetViews>
  <sheetFormatPr defaultColWidth="12.7109375" defaultRowHeight="12.95"/>
  <cols>
    <col min="1" max="1" width="3.42578125" style="1" customWidth="1"/>
    <col min="2" max="2" width="25.28515625" style="6" customWidth="1"/>
    <col min="3" max="3" width="32.28515625" style="80" customWidth="1"/>
    <col min="4" max="4" width="35.85546875" style="6" customWidth="1"/>
    <col min="5" max="5" width="15.85546875" style="6" customWidth="1"/>
    <col min="6" max="6" width="10.85546875" style="6" customWidth="1"/>
    <col min="7" max="7" width="3.140625" style="1" customWidth="1"/>
    <col min="8" max="9" width="14" style="6" customWidth="1"/>
    <col min="10" max="10" width="3.140625" style="1" customWidth="1"/>
    <col min="11" max="13" width="13.28515625" style="89" customWidth="1"/>
    <col min="14" max="14" width="17.140625" style="89" customWidth="1"/>
    <col min="15" max="15" width="21.42578125" style="89" customWidth="1"/>
    <col min="16" max="16" width="13.140625" style="89" customWidth="1"/>
    <col min="17" max="17" width="20" style="1" customWidth="1"/>
    <col min="18" max="162" width="12.7109375" style="1"/>
    <col min="163" max="16384" width="12.7109375" style="6"/>
  </cols>
  <sheetData>
    <row r="1" spans="1:218" s="80" customFormat="1" ht="15.95" customHeight="1"/>
    <row r="2" spans="1:218" s="80" customFormat="1" ht="41.1" customHeight="1">
      <c r="B2" s="81" t="s">
        <v>146</v>
      </c>
    </row>
    <row r="3" spans="1:218" s="80" customFormat="1" ht="15.95" customHeight="1"/>
    <row r="4" spans="1:218" s="99" customFormat="1" ht="54" customHeight="1">
      <c r="A4" s="80"/>
      <c r="B4" s="318" t="s">
        <v>147</v>
      </c>
      <c r="C4" s="318"/>
      <c r="D4" s="318"/>
      <c r="E4" s="318"/>
      <c r="F4" s="318"/>
      <c r="G4" s="1"/>
      <c r="H4" s="315" t="s">
        <v>148</v>
      </c>
      <c r="I4" s="315"/>
      <c r="J4" s="1"/>
      <c r="K4" s="312" t="s">
        <v>149</v>
      </c>
      <c r="L4" s="312"/>
      <c r="M4" s="312"/>
      <c r="N4" s="312"/>
      <c r="O4" s="312"/>
      <c r="P4" s="312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</row>
    <row r="5" spans="1:218" s="99" customFormat="1" ht="30.95" customHeight="1">
      <c r="A5" s="80"/>
      <c r="B5" s="313" t="s">
        <v>114</v>
      </c>
      <c r="C5" s="313"/>
      <c r="D5" s="313"/>
      <c r="E5" s="313"/>
      <c r="F5" s="313"/>
      <c r="G5" s="173"/>
      <c r="H5" s="313" t="s">
        <v>78</v>
      </c>
      <c r="I5" s="313"/>
      <c r="J5" s="173"/>
      <c r="K5" s="319" t="s">
        <v>78</v>
      </c>
      <c r="L5" s="319"/>
      <c r="M5" s="319"/>
      <c r="N5" s="319"/>
      <c r="O5" s="319"/>
      <c r="P5" s="319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</row>
    <row r="6" spans="1:218" s="99" customFormat="1" ht="15.95" customHeight="1">
      <c r="A6" s="80"/>
      <c r="B6" s="82" t="s">
        <v>115</v>
      </c>
      <c r="C6" s="86" t="s">
        <v>150</v>
      </c>
      <c r="D6" s="82" t="s">
        <v>150</v>
      </c>
      <c r="E6" s="82" t="s">
        <v>116</v>
      </c>
      <c r="F6" s="82" t="s">
        <v>116</v>
      </c>
      <c r="G6" s="1"/>
      <c r="H6" s="82" t="s">
        <v>115</v>
      </c>
      <c r="I6" s="82" t="s">
        <v>116</v>
      </c>
      <c r="J6" s="1"/>
      <c r="K6" s="103" t="s">
        <v>118</v>
      </c>
      <c r="L6" s="103" t="s">
        <v>118</v>
      </c>
      <c r="M6" s="103" t="s">
        <v>118</v>
      </c>
      <c r="N6" s="103" t="s">
        <v>118</v>
      </c>
      <c r="O6" s="103" t="s">
        <v>118</v>
      </c>
      <c r="P6" s="103" t="s">
        <v>118</v>
      </c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</row>
    <row r="7" spans="1:218" s="99" customFormat="1" ht="50.1" customHeight="1">
      <c r="A7" s="80"/>
      <c r="B7" s="114" t="s">
        <v>120</v>
      </c>
      <c r="C7" s="88" t="s">
        <v>151</v>
      </c>
      <c r="D7" s="83" t="s">
        <v>152</v>
      </c>
      <c r="E7" s="83" t="s">
        <v>153</v>
      </c>
      <c r="F7" s="83" t="s">
        <v>123</v>
      </c>
      <c r="G7" s="1" t="s">
        <v>124</v>
      </c>
      <c r="H7" s="83" t="s">
        <v>72</v>
      </c>
      <c r="I7" s="84" t="s">
        <v>125</v>
      </c>
      <c r="J7" s="1" t="s">
        <v>154</v>
      </c>
      <c r="K7" s="104" t="s">
        <v>131</v>
      </c>
      <c r="L7" s="104" t="s">
        <v>132</v>
      </c>
      <c r="M7" s="104" t="s">
        <v>133</v>
      </c>
      <c r="N7" s="104" t="s">
        <v>134</v>
      </c>
      <c r="O7" s="104" t="s">
        <v>135</v>
      </c>
      <c r="P7" s="104" t="s">
        <v>136</v>
      </c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</row>
    <row r="8" spans="1:218" s="5" customFormat="1">
      <c r="A8" s="1"/>
      <c r="B8" s="85" t="s">
        <v>142</v>
      </c>
      <c r="C8" s="85" t="s">
        <v>142</v>
      </c>
      <c r="D8" s="91"/>
      <c r="E8" s="91"/>
      <c r="F8" s="92"/>
      <c r="G8" s="90"/>
      <c r="H8" s="93" t="s">
        <v>144</v>
      </c>
      <c r="I8" s="80"/>
      <c r="J8" s="90"/>
      <c r="K8" s="127">
        <f t="shared" ref="K8:K71" si="0">IF(H8="Bevart",F8,0)</f>
        <v>0</v>
      </c>
      <c r="L8" s="127">
        <f t="shared" ref="L8:L71" si="1">IF(H8="Ombruk",F8,0)</f>
        <v>0</v>
      </c>
      <c r="M8" s="127">
        <f t="shared" ref="M8:M71" si="2">IF(H8="Overskudd",F8,0)</f>
        <v>0</v>
      </c>
      <c r="N8" s="127">
        <f t="shared" ref="N8:N71" si="3">IF(H8="Gjenvunnet",F8*I8,0)</f>
        <v>0</v>
      </c>
      <c r="O8" s="127">
        <f t="shared" ref="O8:O71" si="4">IF(H8="Gjenvunnet",(1-I8)*F8,0)</f>
        <v>0</v>
      </c>
      <c r="P8" s="127">
        <f t="shared" ref="P8:P71" si="5">IF(H8="Nytt",F8,0)</f>
        <v>0</v>
      </c>
      <c r="Q8" s="128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</row>
    <row r="9" spans="1:218" s="5" customFormat="1">
      <c r="A9" s="1"/>
      <c r="B9" s="85" t="s">
        <v>142</v>
      </c>
      <c r="C9" s="85" t="s">
        <v>142</v>
      </c>
      <c r="D9" s="91"/>
      <c r="E9" s="91"/>
      <c r="F9" s="92"/>
      <c r="G9" s="90"/>
      <c r="H9" s="93" t="s">
        <v>144</v>
      </c>
      <c r="I9" s="94"/>
      <c r="J9" s="90"/>
      <c r="K9" s="127">
        <f t="shared" si="0"/>
        <v>0</v>
      </c>
      <c r="L9" s="127">
        <f t="shared" si="1"/>
        <v>0</v>
      </c>
      <c r="M9" s="127">
        <f t="shared" si="2"/>
        <v>0</v>
      </c>
      <c r="N9" s="127">
        <f t="shared" si="3"/>
        <v>0</v>
      </c>
      <c r="O9" s="127">
        <f t="shared" si="4"/>
        <v>0</v>
      </c>
      <c r="P9" s="127">
        <f t="shared" si="5"/>
        <v>0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</row>
    <row r="10" spans="1:218" s="5" customFormat="1">
      <c r="A10" s="1"/>
      <c r="B10" s="85" t="s">
        <v>142</v>
      </c>
      <c r="C10" s="85" t="s">
        <v>142</v>
      </c>
      <c r="D10" s="91"/>
      <c r="E10" s="91"/>
      <c r="F10" s="92"/>
      <c r="G10" s="90"/>
      <c r="H10" s="93" t="s">
        <v>144</v>
      </c>
      <c r="I10" s="94"/>
      <c r="J10" s="90"/>
      <c r="K10" s="127">
        <f t="shared" si="0"/>
        <v>0</v>
      </c>
      <c r="L10" s="127">
        <f t="shared" si="1"/>
        <v>0</v>
      </c>
      <c r="M10" s="127">
        <f t="shared" si="2"/>
        <v>0</v>
      </c>
      <c r="N10" s="127">
        <f t="shared" si="3"/>
        <v>0</v>
      </c>
      <c r="O10" s="127">
        <f t="shared" si="4"/>
        <v>0</v>
      </c>
      <c r="P10" s="127">
        <f t="shared" si="5"/>
        <v>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</row>
    <row r="11" spans="1:218" s="5" customFormat="1">
      <c r="A11" s="1"/>
      <c r="B11" s="85" t="s">
        <v>142</v>
      </c>
      <c r="C11" s="85" t="s">
        <v>142</v>
      </c>
      <c r="D11" s="91"/>
      <c r="E11" s="91"/>
      <c r="F11" s="92"/>
      <c r="G11" s="90"/>
      <c r="H11" s="93" t="s">
        <v>144</v>
      </c>
      <c r="I11" s="94"/>
      <c r="J11" s="90"/>
      <c r="K11" s="127">
        <f t="shared" si="0"/>
        <v>0</v>
      </c>
      <c r="L11" s="127">
        <f t="shared" si="1"/>
        <v>0</v>
      </c>
      <c r="M11" s="127">
        <f t="shared" si="2"/>
        <v>0</v>
      </c>
      <c r="N11" s="127">
        <f t="shared" si="3"/>
        <v>0</v>
      </c>
      <c r="O11" s="127">
        <f t="shared" si="4"/>
        <v>0</v>
      </c>
      <c r="P11" s="127">
        <f t="shared" si="5"/>
        <v>0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</row>
    <row r="12" spans="1:218" s="5" customFormat="1">
      <c r="A12" s="1"/>
      <c r="B12" s="85" t="s">
        <v>142</v>
      </c>
      <c r="C12" s="85" t="s">
        <v>142</v>
      </c>
      <c r="D12" s="91"/>
      <c r="E12" s="91"/>
      <c r="F12" s="92"/>
      <c r="G12" s="80"/>
      <c r="H12" s="93" t="s">
        <v>144</v>
      </c>
      <c r="I12" s="94"/>
      <c r="J12" s="80"/>
      <c r="K12" s="127">
        <f t="shared" si="0"/>
        <v>0</v>
      </c>
      <c r="L12" s="127">
        <f t="shared" si="1"/>
        <v>0</v>
      </c>
      <c r="M12" s="127">
        <f t="shared" si="2"/>
        <v>0</v>
      </c>
      <c r="N12" s="127">
        <f t="shared" si="3"/>
        <v>0</v>
      </c>
      <c r="O12" s="127">
        <f t="shared" si="4"/>
        <v>0</v>
      </c>
      <c r="P12" s="127">
        <f t="shared" si="5"/>
        <v>0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</row>
    <row r="13" spans="1:218" s="5" customFormat="1">
      <c r="A13" s="1"/>
      <c r="B13" s="85" t="s">
        <v>142</v>
      </c>
      <c r="C13" s="85" t="s">
        <v>142</v>
      </c>
      <c r="D13" s="91"/>
      <c r="E13" s="91"/>
      <c r="F13" s="92"/>
      <c r="G13" s="80"/>
      <c r="H13" s="93" t="s">
        <v>144</v>
      </c>
      <c r="I13" s="94"/>
      <c r="J13" s="80"/>
      <c r="K13" s="127">
        <f t="shared" si="0"/>
        <v>0</v>
      </c>
      <c r="L13" s="127">
        <f t="shared" si="1"/>
        <v>0</v>
      </c>
      <c r="M13" s="127">
        <f t="shared" si="2"/>
        <v>0</v>
      </c>
      <c r="N13" s="127">
        <f t="shared" si="3"/>
        <v>0</v>
      </c>
      <c r="O13" s="127">
        <f t="shared" si="4"/>
        <v>0</v>
      </c>
      <c r="P13" s="127">
        <f t="shared" si="5"/>
        <v>0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</row>
    <row r="14" spans="1:218" s="5" customFormat="1">
      <c r="A14" s="1"/>
      <c r="B14" s="85" t="s">
        <v>142</v>
      </c>
      <c r="C14" s="85" t="s">
        <v>142</v>
      </c>
      <c r="D14" s="91"/>
      <c r="E14" s="91"/>
      <c r="F14" s="92"/>
      <c r="G14" s="80"/>
      <c r="H14" s="93" t="s">
        <v>144</v>
      </c>
      <c r="I14" s="94"/>
      <c r="J14" s="80"/>
      <c r="K14" s="127">
        <f t="shared" si="0"/>
        <v>0</v>
      </c>
      <c r="L14" s="127">
        <f t="shared" si="1"/>
        <v>0</v>
      </c>
      <c r="M14" s="127">
        <f t="shared" si="2"/>
        <v>0</v>
      </c>
      <c r="N14" s="127">
        <f t="shared" si="3"/>
        <v>0</v>
      </c>
      <c r="O14" s="127">
        <f t="shared" si="4"/>
        <v>0</v>
      </c>
      <c r="P14" s="127">
        <f t="shared" si="5"/>
        <v>0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</row>
    <row r="15" spans="1:218" s="5" customFormat="1">
      <c r="A15" s="1"/>
      <c r="B15" s="85" t="s">
        <v>142</v>
      </c>
      <c r="C15" s="85" t="s">
        <v>142</v>
      </c>
      <c r="D15" s="91"/>
      <c r="E15" s="91"/>
      <c r="F15" s="92"/>
      <c r="G15" s="80"/>
      <c r="H15" s="93" t="s">
        <v>144</v>
      </c>
      <c r="I15" s="94"/>
      <c r="J15" s="80"/>
      <c r="K15" s="127">
        <f t="shared" si="0"/>
        <v>0</v>
      </c>
      <c r="L15" s="127">
        <f t="shared" si="1"/>
        <v>0</v>
      </c>
      <c r="M15" s="127">
        <f t="shared" si="2"/>
        <v>0</v>
      </c>
      <c r="N15" s="127">
        <f t="shared" si="3"/>
        <v>0</v>
      </c>
      <c r="O15" s="127">
        <f t="shared" si="4"/>
        <v>0</v>
      </c>
      <c r="P15" s="127">
        <f t="shared" si="5"/>
        <v>0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</row>
    <row r="16" spans="1:218" s="5" customFormat="1">
      <c r="A16" s="1"/>
      <c r="B16" s="85" t="s">
        <v>142</v>
      </c>
      <c r="C16" s="85" t="s">
        <v>142</v>
      </c>
      <c r="D16" s="91"/>
      <c r="E16" s="91"/>
      <c r="F16" s="92"/>
      <c r="G16" s="80"/>
      <c r="H16" s="93" t="s">
        <v>144</v>
      </c>
      <c r="I16" s="94"/>
      <c r="J16" s="80"/>
      <c r="K16" s="127">
        <f t="shared" si="0"/>
        <v>0</v>
      </c>
      <c r="L16" s="127">
        <f t="shared" si="1"/>
        <v>0</v>
      </c>
      <c r="M16" s="127">
        <f t="shared" si="2"/>
        <v>0</v>
      </c>
      <c r="N16" s="127">
        <f t="shared" si="3"/>
        <v>0</v>
      </c>
      <c r="O16" s="127">
        <f t="shared" si="4"/>
        <v>0</v>
      </c>
      <c r="P16" s="127">
        <f t="shared" si="5"/>
        <v>0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</row>
    <row r="17" spans="1:218" s="5" customFormat="1">
      <c r="A17" s="1"/>
      <c r="B17" s="85" t="s">
        <v>142</v>
      </c>
      <c r="C17" s="85" t="s">
        <v>142</v>
      </c>
      <c r="D17" s="91"/>
      <c r="E17" s="91"/>
      <c r="F17" s="92"/>
      <c r="G17" s="80"/>
      <c r="H17" s="93" t="s">
        <v>144</v>
      </c>
      <c r="I17" s="94"/>
      <c r="J17" s="80"/>
      <c r="K17" s="127">
        <f t="shared" si="0"/>
        <v>0</v>
      </c>
      <c r="L17" s="127">
        <f t="shared" si="1"/>
        <v>0</v>
      </c>
      <c r="M17" s="127">
        <f t="shared" si="2"/>
        <v>0</v>
      </c>
      <c r="N17" s="127">
        <f t="shared" si="3"/>
        <v>0</v>
      </c>
      <c r="O17" s="127">
        <f t="shared" si="4"/>
        <v>0</v>
      </c>
      <c r="P17" s="127">
        <f t="shared" si="5"/>
        <v>0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</row>
    <row r="18" spans="1:218" s="5" customFormat="1">
      <c r="A18" s="1"/>
      <c r="B18" s="85" t="s">
        <v>142</v>
      </c>
      <c r="C18" s="85" t="s">
        <v>142</v>
      </c>
      <c r="D18" s="91"/>
      <c r="E18" s="91"/>
      <c r="F18" s="92"/>
      <c r="G18" s="80"/>
      <c r="H18" s="93" t="s">
        <v>144</v>
      </c>
      <c r="I18" s="94"/>
      <c r="J18" s="80"/>
      <c r="K18" s="127">
        <f t="shared" si="0"/>
        <v>0</v>
      </c>
      <c r="L18" s="127">
        <f t="shared" si="1"/>
        <v>0</v>
      </c>
      <c r="M18" s="127">
        <f t="shared" si="2"/>
        <v>0</v>
      </c>
      <c r="N18" s="127">
        <f t="shared" si="3"/>
        <v>0</v>
      </c>
      <c r="O18" s="127">
        <f t="shared" si="4"/>
        <v>0</v>
      </c>
      <c r="P18" s="127">
        <f t="shared" si="5"/>
        <v>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</row>
    <row r="19" spans="1:218" s="5" customFormat="1">
      <c r="A19" s="1"/>
      <c r="B19" s="85" t="s">
        <v>142</v>
      </c>
      <c r="C19" s="85" t="s">
        <v>142</v>
      </c>
      <c r="D19" s="91"/>
      <c r="E19" s="91"/>
      <c r="F19" s="92"/>
      <c r="G19" s="80"/>
      <c r="H19" s="93" t="s">
        <v>144</v>
      </c>
      <c r="I19" s="94"/>
      <c r="J19" s="80"/>
      <c r="K19" s="127">
        <f t="shared" si="0"/>
        <v>0</v>
      </c>
      <c r="L19" s="127">
        <f t="shared" si="1"/>
        <v>0</v>
      </c>
      <c r="M19" s="127">
        <f t="shared" si="2"/>
        <v>0</v>
      </c>
      <c r="N19" s="127">
        <f t="shared" si="3"/>
        <v>0</v>
      </c>
      <c r="O19" s="127">
        <f t="shared" si="4"/>
        <v>0</v>
      </c>
      <c r="P19" s="127">
        <f t="shared" si="5"/>
        <v>0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</row>
    <row r="20" spans="1:218" s="5" customFormat="1">
      <c r="A20" s="1"/>
      <c r="B20" s="85" t="s">
        <v>142</v>
      </c>
      <c r="C20" s="85" t="s">
        <v>142</v>
      </c>
      <c r="D20" s="91"/>
      <c r="E20" s="91"/>
      <c r="F20" s="92"/>
      <c r="G20" s="80"/>
      <c r="H20" s="93" t="s">
        <v>144</v>
      </c>
      <c r="I20" s="94"/>
      <c r="J20" s="80"/>
      <c r="K20" s="127">
        <f t="shared" si="0"/>
        <v>0</v>
      </c>
      <c r="L20" s="127">
        <f t="shared" si="1"/>
        <v>0</v>
      </c>
      <c r="M20" s="127">
        <f t="shared" si="2"/>
        <v>0</v>
      </c>
      <c r="N20" s="127">
        <f t="shared" si="3"/>
        <v>0</v>
      </c>
      <c r="O20" s="127">
        <f t="shared" si="4"/>
        <v>0</v>
      </c>
      <c r="P20" s="127">
        <f t="shared" si="5"/>
        <v>0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</row>
    <row r="21" spans="1:218" s="5" customFormat="1">
      <c r="A21" s="1"/>
      <c r="B21" s="85" t="s">
        <v>142</v>
      </c>
      <c r="C21" s="85" t="s">
        <v>142</v>
      </c>
      <c r="D21" s="91"/>
      <c r="E21" s="91"/>
      <c r="F21" s="92"/>
      <c r="G21" s="80"/>
      <c r="H21" s="93" t="s">
        <v>144</v>
      </c>
      <c r="I21" s="94"/>
      <c r="J21" s="80"/>
      <c r="K21" s="127">
        <f t="shared" si="0"/>
        <v>0</v>
      </c>
      <c r="L21" s="127">
        <f t="shared" si="1"/>
        <v>0</v>
      </c>
      <c r="M21" s="127">
        <f t="shared" si="2"/>
        <v>0</v>
      </c>
      <c r="N21" s="127">
        <f t="shared" si="3"/>
        <v>0</v>
      </c>
      <c r="O21" s="127">
        <f t="shared" si="4"/>
        <v>0</v>
      </c>
      <c r="P21" s="127">
        <f t="shared" si="5"/>
        <v>0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</row>
    <row r="22" spans="1:218" s="5" customFormat="1">
      <c r="A22" s="1"/>
      <c r="B22" s="85" t="s">
        <v>142</v>
      </c>
      <c r="C22" s="85" t="s">
        <v>142</v>
      </c>
      <c r="D22" s="91"/>
      <c r="E22" s="91"/>
      <c r="F22" s="92"/>
      <c r="G22" s="80"/>
      <c r="H22" s="93" t="s">
        <v>144</v>
      </c>
      <c r="I22" s="94"/>
      <c r="J22" s="80"/>
      <c r="K22" s="127">
        <f t="shared" si="0"/>
        <v>0</v>
      </c>
      <c r="L22" s="127">
        <f t="shared" si="1"/>
        <v>0</v>
      </c>
      <c r="M22" s="127">
        <f t="shared" si="2"/>
        <v>0</v>
      </c>
      <c r="N22" s="127">
        <f t="shared" si="3"/>
        <v>0</v>
      </c>
      <c r="O22" s="127">
        <f t="shared" si="4"/>
        <v>0</v>
      </c>
      <c r="P22" s="127">
        <f t="shared" si="5"/>
        <v>0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</row>
    <row r="23" spans="1:218" s="5" customFormat="1">
      <c r="A23" s="1"/>
      <c r="B23" s="85" t="s">
        <v>142</v>
      </c>
      <c r="C23" s="85" t="s">
        <v>142</v>
      </c>
      <c r="D23" s="91"/>
      <c r="E23" s="91"/>
      <c r="F23" s="92"/>
      <c r="G23" s="80"/>
      <c r="H23" s="93" t="s">
        <v>144</v>
      </c>
      <c r="I23" s="94"/>
      <c r="J23" s="80"/>
      <c r="K23" s="127">
        <f t="shared" si="0"/>
        <v>0</v>
      </c>
      <c r="L23" s="127">
        <f t="shared" si="1"/>
        <v>0</v>
      </c>
      <c r="M23" s="127">
        <f t="shared" si="2"/>
        <v>0</v>
      </c>
      <c r="N23" s="127">
        <f t="shared" si="3"/>
        <v>0</v>
      </c>
      <c r="O23" s="127">
        <f t="shared" si="4"/>
        <v>0</v>
      </c>
      <c r="P23" s="127">
        <f t="shared" si="5"/>
        <v>0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</row>
    <row r="24" spans="1:218" s="5" customFormat="1">
      <c r="A24" s="1"/>
      <c r="B24" s="85" t="s">
        <v>142</v>
      </c>
      <c r="C24" s="85" t="s">
        <v>142</v>
      </c>
      <c r="D24" s="91"/>
      <c r="E24" s="91"/>
      <c r="F24" s="92"/>
      <c r="G24" s="80"/>
      <c r="H24" s="93" t="s">
        <v>144</v>
      </c>
      <c r="I24" s="94"/>
      <c r="J24" s="80"/>
      <c r="K24" s="127">
        <f t="shared" si="0"/>
        <v>0</v>
      </c>
      <c r="L24" s="127">
        <f t="shared" si="1"/>
        <v>0</v>
      </c>
      <c r="M24" s="127">
        <f t="shared" si="2"/>
        <v>0</v>
      </c>
      <c r="N24" s="127">
        <f t="shared" si="3"/>
        <v>0</v>
      </c>
      <c r="O24" s="127">
        <f t="shared" si="4"/>
        <v>0</v>
      </c>
      <c r="P24" s="127">
        <f t="shared" si="5"/>
        <v>0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</row>
    <row r="25" spans="1:218" s="5" customFormat="1">
      <c r="A25" s="1"/>
      <c r="B25" s="85" t="s">
        <v>142</v>
      </c>
      <c r="C25" s="85" t="s">
        <v>142</v>
      </c>
      <c r="D25" s="91"/>
      <c r="E25" s="91"/>
      <c r="F25" s="92"/>
      <c r="G25" s="80"/>
      <c r="H25" s="93" t="s">
        <v>144</v>
      </c>
      <c r="I25" s="94"/>
      <c r="J25" s="80"/>
      <c r="K25" s="127">
        <f t="shared" si="0"/>
        <v>0</v>
      </c>
      <c r="L25" s="127">
        <f t="shared" si="1"/>
        <v>0</v>
      </c>
      <c r="M25" s="127">
        <f t="shared" si="2"/>
        <v>0</v>
      </c>
      <c r="N25" s="127">
        <f t="shared" si="3"/>
        <v>0</v>
      </c>
      <c r="O25" s="127">
        <f t="shared" si="4"/>
        <v>0</v>
      </c>
      <c r="P25" s="127">
        <f t="shared" si="5"/>
        <v>0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</row>
    <row r="26" spans="1:218" s="5" customFormat="1">
      <c r="A26" s="1"/>
      <c r="B26" s="85" t="s">
        <v>142</v>
      </c>
      <c r="C26" s="85" t="s">
        <v>142</v>
      </c>
      <c r="D26" s="91"/>
      <c r="E26" s="91"/>
      <c r="F26" s="92"/>
      <c r="G26" s="80"/>
      <c r="H26" s="93" t="s">
        <v>144</v>
      </c>
      <c r="I26" s="94"/>
      <c r="J26" s="80"/>
      <c r="K26" s="127">
        <f t="shared" si="0"/>
        <v>0</v>
      </c>
      <c r="L26" s="127">
        <f t="shared" si="1"/>
        <v>0</v>
      </c>
      <c r="M26" s="127">
        <f t="shared" si="2"/>
        <v>0</v>
      </c>
      <c r="N26" s="127">
        <f t="shared" si="3"/>
        <v>0</v>
      </c>
      <c r="O26" s="127">
        <f t="shared" si="4"/>
        <v>0</v>
      </c>
      <c r="P26" s="127">
        <f t="shared" si="5"/>
        <v>0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</row>
    <row r="27" spans="1:218" s="5" customFormat="1">
      <c r="A27" s="1"/>
      <c r="B27" s="85" t="s">
        <v>142</v>
      </c>
      <c r="C27" s="85" t="s">
        <v>142</v>
      </c>
      <c r="D27" s="91"/>
      <c r="E27" s="91"/>
      <c r="F27" s="92"/>
      <c r="G27" s="80"/>
      <c r="H27" s="93" t="s">
        <v>144</v>
      </c>
      <c r="I27" s="94"/>
      <c r="J27" s="80"/>
      <c r="K27" s="127">
        <f t="shared" si="0"/>
        <v>0</v>
      </c>
      <c r="L27" s="127">
        <f t="shared" si="1"/>
        <v>0</v>
      </c>
      <c r="M27" s="127">
        <f t="shared" si="2"/>
        <v>0</v>
      </c>
      <c r="N27" s="127">
        <f t="shared" si="3"/>
        <v>0</v>
      </c>
      <c r="O27" s="127">
        <f t="shared" si="4"/>
        <v>0</v>
      </c>
      <c r="P27" s="127">
        <f t="shared" si="5"/>
        <v>0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</row>
    <row r="28" spans="1:218" s="5" customFormat="1">
      <c r="A28" s="1"/>
      <c r="B28" s="85" t="s">
        <v>142</v>
      </c>
      <c r="C28" s="85" t="s">
        <v>142</v>
      </c>
      <c r="D28" s="91"/>
      <c r="E28" s="91"/>
      <c r="F28" s="92"/>
      <c r="G28" s="80"/>
      <c r="H28" s="93" t="s">
        <v>144</v>
      </c>
      <c r="I28" s="94"/>
      <c r="J28" s="80"/>
      <c r="K28" s="127">
        <f t="shared" si="0"/>
        <v>0</v>
      </c>
      <c r="L28" s="127">
        <f t="shared" si="1"/>
        <v>0</v>
      </c>
      <c r="M28" s="127">
        <f t="shared" si="2"/>
        <v>0</v>
      </c>
      <c r="N28" s="127">
        <f t="shared" si="3"/>
        <v>0</v>
      </c>
      <c r="O28" s="127">
        <f t="shared" si="4"/>
        <v>0</v>
      </c>
      <c r="P28" s="127">
        <f t="shared" si="5"/>
        <v>0</v>
      </c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</row>
    <row r="29" spans="1:218" s="5" customFormat="1">
      <c r="A29" s="1"/>
      <c r="B29" s="85" t="s">
        <v>142</v>
      </c>
      <c r="C29" s="85" t="s">
        <v>142</v>
      </c>
      <c r="D29" s="91"/>
      <c r="E29" s="91"/>
      <c r="F29" s="92"/>
      <c r="G29" s="80"/>
      <c r="H29" s="93" t="s">
        <v>144</v>
      </c>
      <c r="I29" s="94"/>
      <c r="J29" s="80"/>
      <c r="K29" s="127">
        <f t="shared" si="0"/>
        <v>0</v>
      </c>
      <c r="L29" s="127">
        <f t="shared" si="1"/>
        <v>0</v>
      </c>
      <c r="M29" s="127">
        <f t="shared" si="2"/>
        <v>0</v>
      </c>
      <c r="N29" s="127">
        <f t="shared" si="3"/>
        <v>0</v>
      </c>
      <c r="O29" s="127">
        <f t="shared" si="4"/>
        <v>0</v>
      </c>
      <c r="P29" s="127">
        <f t="shared" si="5"/>
        <v>0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</row>
    <row r="30" spans="1:218" s="5" customFormat="1">
      <c r="A30" s="1"/>
      <c r="B30" s="85" t="s">
        <v>142</v>
      </c>
      <c r="C30" s="85" t="s">
        <v>142</v>
      </c>
      <c r="D30" s="91"/>
      <c r="E30" s="91"/>
      <c r="F30" s="92"/>
      <c r="G30" s="80"/>
      <c r="H30" s="93" t="s">
        <v>144</v>
      </c>
      <c r="I30" s="94"/>
      <c r="J30" s="80"/>
      <c r="K30" s="127">
        <f t="shared" si="0"/>
        <v>0</v>
      </c>
      <c r="L30" s="127">
        <f t="shared" si="1"/>
        <v>0</v>
      </c>
      <c r="M30" s="127">
        <f t="shared" si="2"/>
        <v>0</v>
      </c>
      <c r="N30" s="127">
        <f t="shared" si="3"/>
        <v>0</v>
      </c>
      <c r="O30" s="127">
        <f t="shared" si="4"/>
        <v>0</v>
      </c>
      <c r="P30" s="127">
        <f t="shared" si="5"/>
        <v>0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</row>
    <row r="31" spans="1:218" s="5" customFormat="1">
      <c r="A31" s="1"/>
      <c r="B31" s="85" t="s">
        <v>142</v>
      </c>
      <c r="C31" s="85" t="s">
        <v>142</v>
      </c>
      <c r="D31" s="91"/>
      <c r="E31" s="91"/>
      <c r="F31" s="92"/>
      <c r="G31" s="80"/>
      <c r="H31" s="93" t="s">
        <v>144</v>
      </c>
      <c r="I31" s="94"/>
      <c r="J31" s="80"/>
      <c r="K31" s="127">
        <f t="shared" si="0"/>
        <v>0</v>
      </c>
      <c r="L31" s="127">
        <f t="shared" si="1"/>
        <v>0</v>
      </c>
      <c r="M31" s="127">
        <f t="shared" si="2"/>
        <v>0</v>
      </c>
      <c r="N31" s="127">
        <f t="shared" si="3"/>
        <v>0</v>
      </c>
      <c r="O31" s="127">
        <f t="shared" si="4"/>
        <v>0</v>
      </c>
      <c r="P31" s="127">
        <f t="shared" si="5"/>
        <v>0</v>
      </c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</row>
    <row r="32" spans="1:218" s="5" customFormat="1">
      <c r="A32" s="1"/>
      <c r="B32" s="85" t="s">
        <v>142</v>
      </c>
      <c r="C32" s="85" t="s">
        <v>142</v>
      </c>
      <c r="D32" s="91"/>
      <c r="E32" s="91"/>
      <c r="F32" s="92"/>
      <c r="G32" s="80"/>
      <c r="H32" s="93" t="s">
        <v>144</v>
      </c>
      <c r="I32" s="94"/>
      <c r="J32" s="80"/>
      <c r="K32" s="127">
        <f t="shared" si="0"/>
        <v>0</v>
      </c>
      <c r="L32" s="127">
        <f t="shared" si="1"/>
        <v>0</v>
      </c>
      <c r="M32" s="127">
        <f t="shared" si="2"/>
        <v>0</v>
      </c>
      <c r="N32" s="127">
        <f t="shared" si="3"/>
        <v>0</v>
      </c>
      <c r="O32" s="127">
        <f t="shared" si="4"/>
        <v>0</v>
      </c>
      <c r="P32" s="127">
        <f t="shared" si="5"/>
        <v>0</v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</row>
    <row r="33" spans="1:218" s="5" customFormat="1">
      <c r="A33" s="1"/>
      <c r="B33" s="85" t="s">
        <v>142</v>
      </c>
      <c r="C33" s="85" t="s">
        <v>142</v>
      </c>
      <c r="D33" s="91"/>
      <c r="E33" s="91"/>
      <c r="F33" s="92"/>
      <c r="G33" s="80"/>
      <c r="H33" s="93" t="s">
        <v>144</v>
      </c>
      <c r="I33" s="94"/>
      <c r="J33" s="80"/>
      <c r="K33" s="127">
        <f t="shared" si="0"/>
        <v>0</v>
      </c>
      <c r="L33" s="127">
        <f t="shared" si="1"/>
        <v>0</v>
      </c>
      <c r="M33" s="127">
        <f t="shared" si="2"/>
        <v>0</v>
      </c>
      <c r="N33" s="127">
        <f t="shared" si="3"/>
        <v>0</v>
      </c>
      <c r="O33" s="127">
        <f t="shared" si="4"/>
        <v>0</v>
      </c>
      <c r="P33" s="127">
        <f t="shared" si="5"/>
        <v>0</v>
      </c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</row>
    <row r="34" spans="1:218" s="5" customFormat="1">
      <c r="A34" s="1"/>
      <c r="B34" s="85" t="s">
        <v>142</v>
      </c>
      <c r="C34" s="85" t="s">
        <v>142</v>
      </c>
      <c r="D34" s="91"/>
      <c r="E34" s="91"/>
      <c r="F34" s="92"/>
      <c r="G34" s="80"/>
      <c r="H34" s="93" t="s">
        <v>144</v>
      </c>
      <c r="I34" s="94"/>
      <c r="J34" s="80"/>
      <c r="K34" s="127">
        <f t="shared" si="0"/>
        <v>0</v>
      </c>
      <c r="L34" s="127">
        <f t="shared" si="1"/>
        <v>0</v>
      </c>
      <c r="M34" s="127">
        <f t="shared" si="2"/>
        <v>0</v>
      </c>
      <c r="N34" s="127">
        <f t="shared" si="3"/>
        <v>0</v>
      </c>
      <c r="O34" s="127">
        <f t="shared" si="4"/>
        <v>0</v>
      </c>
      <c r="P34" s="127">
        <f t="shared" si="5"/>
        <v>0</v>
      </c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</row>
    <row r="35" spans="1:218" s="5" customFormat="1">
      <c r="A35" s="1"/>
      <c r="B35" s="85" t="s">
        <v>142</v>
      </c>
      <c r="C35" s="85" t="s">
        <v>142</v>
      </c>
      <c r="D35" s="91"/>
      <c r="E35" s="91"/>
      <c r="F35" s="92"/>
      <c r="G35" s="80"/>
      <c r="H35" s="93" t="s">
        <v>144</v>
      </c>
      <c r="I35" s="94"/>
      <c r="J35" s="80"/>
      <c r="K35" s="127">
        <f t="shared" si="0"/>
        <v>0</v>
      </c>
      <c r="L35" s="127">
        <f t="shared" si="1"/>
        <v>0</v>
      </c>
      <c r="M35" s="127">
        <f t="shared" si="2"/>
        <v>0</v>
      </c>
      <c r="N35" s="127">
        <f t="shared" si="3"/>
        <v>0</v>
      </c>
      <c r="O35" s="127">
        <f t="shared" si="4"/>
        <v>0</v>
      </c>
      <c r="P35" s="127">
        <f t="shared" si="5"/>
        <v>0</v>
      </c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</row>
    <row r="36" spans="1:218" s="5" customFormat="1">
      <c r="A36" s="1"/>
      <c r="B36" s="85" t="s">
        <v>142</v>
      </c>
      <c r="C36" s="85" t="s">
        <v>142</v>
      </c>
      <c r="D36" s="91"/>
      <c r="E36" s="91"/>
      <c r="F36" s="92"/>
      <c r="G36" s="80"/>
      <c r="H36" s="93" t="s">
        <v>144</v>
      </c>
      <c r="I36" s="94"/>
      <c r="J36" s="80"/>
      <c r="K36" s="127">
        <f t="shared" si="0"/>
        <v>0</v>
      </c>
      <c r="L36" s="127">
        <f t="shared" si="1"/>
        <v>0</v>
      </c>
      <c r="M36" s="127">
        <f t="shared" si="2"/>
        <v>0</v>
      </c>
      <c r="N36" s="127">
        <f t="shared" si="3"/>
        <v>0</v>
      </c>
      <c r="O36" s="127">
        <f t="shared" si="4"/>
        <v>0</v>
      </c>
      <c r="P36" s="127">
        <f t="shared" si="5"/>
        <v>0</v>
      </c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</row>
    <row r="37" spans="1:218" s="5" customFormat="1">
      <c r="A37" s="1"/>
      <c r="B37" s="85" t="s">
        <v>142</v>
      </c>
      <c r="C37" s="85" t="s">
        <v>142</v>
      </c>
      <c r="D37" s="91"/>
      <c r="E37" s="91"/>
      <c r="F37" s="92"/>
      <c r="G37" s="80"/>
      <c r="H37" s="93" t="s">
        <v>144</v>
      </c>
      <c r="I37" s="94"/>
      <c r="J37" s="80"/>
      <c r="K37" s="127">
        <f t="shared" si="0"/>
        <v>0</v>
      </c>
      <c r="L37" s="127">
        <f t="shared" si="1"/>
        <v>0</v>
      </c>
      <c r="M37" s="127">
        <f t="shared" si="2"/>
        <v>0</v>
      </c>
      <c r="N37" s="127">
        <f t="shared" si="3"/>
        <v>0</v>
      </c>
      <c r="O37" s="127">
        <f t="shared" si="4"/>
        <v>0</v>
      </c>
      <c r="P37" s="127">
        <f t="shared" si="5"/>
        <v>0</v>
      </c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</row>
    <row r="38" spans="1:218" s="5" customFormat="1">
      <c r="A38" s="1"/>
      <c r="B38" s="85" t="s">
        <v>142</v>
      </c>
      <c r="C38" s="85" t="s">
        <v>142</v>
      </c>
      <c r="D38" s="91"/>
      <c r="E38" s="91"/>
      <c r="F38" s="92"/>
      <c r="G38" s="80"/>
      <c r="H38" s="93" t="s">
        <v>144</v>
      </c>
      <c r="I38" s="94"/>
      <c r="J38" s="80"/>
      <c r="K38" s="127">
        <f t="shared" si="0"/>
        <v>0</v>
      </c>
      <c r="L38" s="127">
        <f t="shared" si="1"/>
        <v>0</v>
      </c>
      <c r="M38" s="127">
        <f t="shared" si="2"/>
        <v>0</v>
      </c>
      <c r="N38" s="127">
        <f t="shared" si="3"/>
        <v>0</v>
      </c>
      <c r="O38" s="127">
        <f t="shared" si="4"/>
        <v>0</v>
      </c>
      <c r="P38" s="127">
        <f t="shared" si="5"/>
        <v>0</v>
      </c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</row>
    <row r="39" spans="1:218" s="5" customFormat="1">
      <c r="A39" s="1"/>
      <c r="B39" s="85" t="s">
        <v>142</v>
      </c>
      <c r="C39" s="85" t="s">
        <v>142</v>
      </c>
      <c r="D39" s="91"/>
      <c r="E39" s="91"/>
      <c r="F39" s="92"/>
      <c r="G39" s="80"/>
      <c r="H39" s="93" t="s">
        <v>144</v>
      </c>
      <c r="I39" s="94"/>
      <c r="J39" s="80"/>
      <c r="K39" s="127">
        <f t="shared" si="0"/>
        <v>0</v>
      </c>
      <c r="L39" s="127">
        <f t="shared" si="1"/>
        <v>0</v>
      </c>
      <c r="M39" s="127">
        <f t="shared" si="2"/>
        <v>0</v>
      </c>
      <c r="N39" s="127">
        <f t="shared" si="3"/>
        <v>0</v>
      </c>
      <c r="O39" s="127">
        <f t="shared" si="4"/>
        <v>0</v>
      </c>
      <c r="P39" s="127">
        <f t="shared" si="5"/>
        <v>0</v>
      </c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</row>
    <row r="40" spans="1:218" s="5" customFormat="1">
      <c r="A40" s="1"/>
      <c r="B40" s="85" t="s">
        <v>142</v>
      </c>
      <c r="C40" s="85" t="s">
        <v>142</v>
      </c>
      <c r="D40" s="91"/>
      <c r="E40" s="91"/>
      <c r="F40" s="92"/>
      <c r="G40" s="80"/>
      <c r="H40" s="93" t="s">
        <v>144</v>
      </c>
      <c r="I40" s="94"/>
      <c r="J40" s="80"/>
      <c r="K40" s="127">
        <f t="shared" si="0"/>
        <v>0</v>
      </c>
      <c r="L40" s="127">
        <f t="shared" si="1"/>
        <v>0</v>
      </c>
      <c r="M40" s="127">
        <f t="shared" si="2"/>
        <v>0</v>
      </c>
      <c r="N40" s="127">
        <f t="shared" si="3"/>
        <v>0</v>
      </c>
      <c r="O40" s="127">
        <f t="shared" si="4"/>
        <v>0</v>
      </c>
      <c r="P40" s="127">
        <f t="shared" si="5"/>
        <v>0</v>
      </c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</row>
    <row r="41" spans="1:218" s="5" customFormat="1">
      <c r="A41" s="1"/>
      <c r="B41" s="85" t="s">
        <v>142</v>
      </c>
      <c r="C41" s="85" t="s">
        <v>142</v>
      </c>
      <c r="D41" s="91"/>
      <c r="E41" s="91"/>
      <c r="F41" s="92"/>
      <c r="G41" s="80"/>
      <c r="H41" s="93" t="s">
        <v>144</v>
      </c>
      <c r="I41" s="94"/>
      <c r="J41" s="80"/>
      <c r="K41" s="127">
        <f t="shared" si="0"/>
        <v>0</v>
      </c>
      <c r="L41" s="127">
        <f t="shared" si="1"/>
        <v>0</v>
      </c>
      <c r="M41" s="127">
        <f t="shared" si="2"/>
        <v>0</v>
      </c>
      <c r="N41" s="127">
        <f t="shared" si="3"/>
        <v>0</v>
      </c>
      <c r="O41" s="127">
        <f t="shared" si="4"/>
        <v>0</v>
      </c>
      <c r="P41" s="127">
        <f t="shared" si="5"/>
        <v>0</v>
      </c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</row>
    <row r="42" spans="1:218" s="5" customFormat="1">
      <c r="A42" s="1"/>
      <c r="B42" s="85" t="s">
        <v>142</v>
      </c>
      <c r="C42" s="85" t="s">
        <v>142</v>
      </c>
      <c r="D42" s="91"/>
      <c r="E42" s="91"/>
      <c r="F42" s="92"/>
      <c r="G42" s="80"/>
      <c r="H42" s="93" t="s">
        <v>144</v>
      </c>
      <c r="I42" s="94"/>
      <c r="J42" s="80"/>
      <c r="K42" s="127">
        <f t="shared" si="0"/>
        <v>0</v>
      </c>
      <c r="L42" s="127">
        <f t="shared" si="1"/>
        <v>0</v>
      </c>
      <c r="M42" s="127">
        <f t="shared" si="2"/>
        <v>0</v>
      </c>
      <c r="N42" s="127">
        <f t="shared" si="3"/>
        <v>0</v>
      </c>
      <c r="O42" s="127">
        <f t="shared" si="4"/>
        <v>0</v>
      </c>
      <c r="P42" s="127">
        <f t="shared" si="5"/>
        <v>0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</row>
    <row r="43" spans="1:218" s="5" customFormat="1">
      <c r="A43" s="1"/>
      <c r="B43" s="85" t="s">
        <v>142</v>
      </c>
      <c r="C43" s="85" t="s">
        <v>142</v>
      </c>
      <c r="D43" s="91"/>
      <c r="E43" s="91"/>
      <c r="F43" s="92"/>
      <c r="G43" s="80"/>
      <c r="H43" s="93" t="s">
        <v>144</v>
      </c>
      <c r="I43" s="94"/>
      <c r="J43" s="80"/>
      <c r="K43" s="127">
        <f t="shared" si="0"/>
        <v>0</v>
      </c>
      <c r="L43" s="127">
        <f t="shared" si="1"/>
        <v>0</v>
      </c>
      <c r="M43" s="127">
        <f t="shared" si="2"/>
        <v>0</v>
      </c>
      <c r="N43" s="127">
        <f t="shared" si="3"/>
        <v>0</v>
      </c>
      <c r="O43" s="127">
        <f t="shared" si="4"/>
        <v>0</v>
      </c>
      <c r="P43" s="127">
        <f t="shared" si="5"/>
        <v>0</v>
      </c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</row>
    <row r="44" spans="1:218" s="5" customFormat="1">
      <c r="A44" s="1"/>
      <c r="B44" s="85" t="s">
        <v>142</v>
      </c>
      <c r="C44" s="85" t="s">
        <v>142</v>
      </c>
      <c r="D44" s="91"/>
      <c r="E44" s="91"/>
      <c r="F44" s="92"/>
      <c r="G44" s="80"/>
      <c r="H44" s="93" t="s">
        <v>144</v>
      </c>
      <c r="I44" s="94"/>
      <c r="J44" s="80"/>
      <c r="K44" s="127">
        <f t="shared" si="0"/>
        <v>0</v>
      </c>
      <c r="L44" s="127">
        <f t="shared" si="1"/>
        <v>0</v>
      </c>
      <c r="M44" s="127">
        <f t="shared" si="2"/>
        <v>0</v>
      </c>
      <c r="N44" s="127">
        <f t="shared" si="3"/>
        <v>0</v>
      </c>
      <c r="O44" s="127">
        <f t="shared" si="4"/>
        <v>0</v>
      </c>
      <c r="P44" s="127">
        <f t="shared" si="5"/>
        <v>0</v>
      </c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</row>
    <row r="45" spans="1:218" s="5" customFormat="1">
      <c r="A45" s="1"/>
      <c r="B45" s="85" t="s">
        <v>142</v>
      </c>
      <c r="C45" s="85" t="s">
        <v>142</v>
      </c>
      <c r="D45" s="91"/>
      <c r="E45" s="91"/>
      <c r="F45" s="92"/>
      <c r="G45" s="80"/>
      <c r="H45" s="93" t="s">
        <v>144</v>
      </c>
      <c r="I45" s="94"/>
      <c r="J45" s="80"/>
      <c r="K45" s="127">
        <f t="shared" si="0"/>
        <v>0</v>
      </c>
      <c r="L45" s="127">
        <f t="shared" si="1"/>
        <v>0</v>
      </c>
      <c r="M45" s="127">
        <f t="shared" si="2"/>
        <v>0</v>
      </c>
      <c r="N45" s="127">
        <f t="shared" si="3"/>
        <v>0</v>
      </c>
      <c r="O45" s="127">
        <f t="shared" si="4"/>
        <v>0</v>
      </c>
      <c r="P45" s="127">
        <f t="shared" si="5"/>
        <v>0</v>
      </c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</row>
    <row r="46" spans="1:218" s="5" customFormat="1">
      <c r="A46" s="1"/>
      <c r="B46" s="85" t="s">
        <v>142</v>
      </c>
      <c r="C46" s="85" t="s">
        <v>142</v>
      </c>
      <c r="D46" s="91"/>
      <c r="E46" s="91"/>
      <c r="F46" s="92"/>
      <c r="G46" s="80"/>
      <c r="H46" s="93" t="s">
        <v>144</v>
      </c>
      <c r="I46" s="94"/>
      <c r="J46" s="80"/>
      <c r="K46" s="127">
        <f t="shared" si="0"/>
        <v>0</v>
      </c>
      <c r="L46" s="127">
        <f t="shared" si="1"/>
        <v>0</v>
      </c>
      <c r="M46" s="127">
        <f t="shared" si="2"/>
        <v>0</v>
      </c>
      <c r="N46" s="127">
        <f t="shared" si="3"/>
        <v>0</v>
      </c>
      <c r="O46" s="127">
        <f t="shared" si="4"/>
        <v>0</v>
      </c>
      <c r="P46" s="127">
        <f t="shared" si="5"/>
        <v>0</v>
      </c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</row>
    <row r="47" spans="1:218" s="5" customFormat="1">
      <c r="A47" s="1"/>
      <c r="B47" s="85" t="s">
        <v>142</v>
      </c>
      <c r="C47" s="85" t="s">
        <v>142</v>
      </c>
      <c r="D47" s="91"/>
      <c r="E47" s="91"/>
      <c r="F47" s="92"/>
      <c r="G47" s="80"/>
      <c r="H47" s="93" t="s">
        <v>144</v>
      </c>
      <c r="I47" s="94"/>
      <c r="J47" s="80"/>
      <c r="K47" s="127">
        <f t="shared" si="0"/>
        <v>0</v>
      </c>
      <c r="L47" s="127">
        <f t="shared" si="1"/>
        <v>0</v>
      </c>
      <c r="M47" s="127">
        <f t="shared" si="2"/>
        <v>0</v>
      </c>
      <c r="N47" s="127">
        <f t="shared" si="3"/>
        <v>0</v>
      </c>
      <c r="O47" s="127">
        <f t="shared" si="4"/>
        <v>0</v>
      </c>
      <c r="P47" s="127">
        <f t="shared" si="5"/>
        <v>0</v>
      </c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</row>
    <row r="48" spans="1:218" s="5" customFormat="1">
      <c r="A48" s="1"/>
      <c r="B48" s="85" t="s">
        <v>142</v>
      </c>
      <c r="C48" s="85" t="s">
        <v>142</v>
      </c>
      <c r="D48" s="91"/>
      <c r="E48" s="91"/>
      <c r="F48" s="92"/>
      <c r="G48" s="80"/>
      <c r="H48" s="93" t="s">
        <v>144</v>
      </c>
      <c r="I48" s="94"/>
      <c r="J48" s="80"/>
      <c r="K48" s="127">
        <f t="shared" si="0"/>
        <v>0</v>
      </c>
      <c r="L48" s="127">
        <f t="shared" si="1"/>
        <v>0</v>
      </c>
      <c r="M48" s="127">
        <f t="shared" si="2"/>
        <v>0</v>
      </c>
      <c r="N48" s="127">
        <f t="shared" si="3"/>
        <v>0</v>
      </c>
      <c r="O48" s="127">
        <f t="shared" si="4"/>
        <v>0</v>
      </c>
      <c r="P48" s="127">
        <f t="shared" si="5"/>
        <v>0</v>
      </c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</row>
    <row r="49" spans="1:218" s="5" customFormat="1">
      <c r="A49" s="1"/>
      <c r="B49" s="85" t="s">
        <v>142</v>
      </c>
      <c r="C49" s="85" t="s">
        <v>142</v>
      </c>
      <c r="D49" s="91"/>
      <c r="E49" s="91"/>
      <c r="F49" s="92"/>
      <c r="G49" s="80"/>
      <c r="H49" s="93" t="s">
        <v>144</v>
      </c>
      <c r="I49" s="94"/>
      <c r="J49" s="80"/>
      <c r="K49" s="127">
        <f t="shared" si="0"/>
        <v>0</v>
      </c>
      <c r="L49" s="127">
        <f t="shared" si="1"/>
        <v>0</v>
      </c>
      <c r="M49" s="127">
        <f t="shared" si="2"/>
        <v>0</v>
      </c>
      <c r="N49" s="127">
        <f t="shared" si="3"/>
        <v>0</v>
      </c>
      <c r="O49" s="127">
        <f t="shared" si="4"/>
        <v>0</v>
      </c>
      <c r="P49" s="127">
        <f t="shared" si="5"/>
        <v>0</v>
      </c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</row>
    <row r="50" spans="1:218" s="5" customFormat="1">
      <c r="A50" s="1"/>
      <c r="B50" s="85" t="s">
        <v>142</v>
      </c>
      <c r="C50" s="85" t="s">
        <v>142</v>
      </c>
      <c r="D50" s="91"/>
      <c r="E50" s="91"/>
      <c r="F50" s="92"/>
      <c r="G50" s="80"/>
      <c r="H50" s="93" t="s">
        <v>144</v>
      </c>
      <c r="I50" s="94"/>
      <c r="J50" s="80"/>
      <c r="K50" s="127">
        <f t="shared" si="0"/>
        <v>0</v>
      </c>
      <c r="L50" s="127">
        <f t="shared" si="1"/>
        <v>0</v>
      </c>
      <c r="M50" s="127">
        <f t="shared" si="2"/>
        <v>0</v>
      </c>
      <c r="N50" s="127">
        <f t="shared" si="3"/>
        <v>0</v>
      </c>
      <c r="O50" s="127">
        <f t="shared" si="4"/>
        <v>0</v>
      </c>
      <c r="P50" s="127">
        <f t="shared" si="5"/>
        <v>0</v>
      </c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</row>
    <row r="51" spans="1:218" s="5" customFormat="1">
      <c r="A51" s="1"/>
      <c r="B51" s="85" t="s">
        <v>142</v>
      </c>
      <c r="C51" s="85" t="s">
        <v>142</v>
      </c>
      <c r="D51" s="91"/>
      <c r="E51" s="91"/>
      <c r="F51" s="92"/>
      <c r="G51" s="80"/>
      <c r="H51" s="93" t="s">
        <v>144</v>
      </c>
      <c r="I51" s="94"/>
      <c r="J51" s="80"/>
      <c r="K51" s="127">
        <f t="shared" si="0"/>
        <v>0</v>
      </c>
      <c r="L51" s="127">
        <f t="shared" si="1"/>
        <v>0</v>
      </c>
      <c r="M51" s="127">
        <f t="shared" si="2"/>
        <v>0</v>
      </c>
      <c r="N51" s="127">
        <f t="shared" si="3"/>
        <v>0</v>
      </c>
      <c r="O51" s="127">
        <f t="shared" si="4"/>
        <v>0</v>
      </c>
      <c r="P51" s="127">
        <f t="shared" si="5"/>
        <v>0</v>
      </c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</row>
    <row r="52" spans="1:218" s="5" customFormat="1">
      <c r="A52" s="1"/>
      <c r="B52" s="85" t="s">
        <v>142</v>
      </c>
      <c r="C52" s="85" t="s">
        <v>142</v>
      </c>
      <c r="D52" s="91"/>
      <c r="E52" s="91"/>
      <c r="F52" s="92"/>
      <c r="G52" s="80"/>
      <c r="H52" s="93" t="s">
        <v>144</v>
      </c>
      <c r="I52" s="94"/>
      <c r="J52" s="80"/>
      <c r="K52" s="127">
        <f t="shared" si="0"/>
        <v>0</v>
      </c>
      <c r="L52" s="127">
        <f t="shared" si="1"/>
        <v>0</v>
      </c>
      <c r="M52" s="127">
        <f t="shared" si="2"/>
        <v>0</v>
      </c>
      <c r="N52" s="127">
        <f t="shared" si="3"/>
        <v>0</v>
      </c>
      <c r="O52" s="127">
        <f t="shared" si="4"/>
        <v>0</v>
      </c>
      <c r="P52" s="127">
        <f t="shared" si="5"/>
        <v>0</v>
      </c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</row>
    <row r="53" spans="1:218" s="5" customFormat="1">
      <c r="A53" s="1"/>
      <c r="B53" s="85" t="s">
        <v>142</v>
      </c>
      <c r="C53" s="85" t="s">
        <v>142</v>
      </c>
      <c r="D53" s="91"/>
      <c r="E53" s="91"/>
      <c r="F53" s="92"/>
      <c r="G53" s="80"/>
      <c r="H53" s="93" t="s">
        <v>144</v>
      </c>
      <c r="I53" s="94"/>
      <c r="J53" s="80"/>
      <c r="K53" s="127">
        <f t="shared" si="0"/>
        <v>0</v>
      </c>
      <c r="L53" s="127">
        <f t="shared" si="1"/>
        <v>0</v>
      </c>
      <c r="M53" s="127">
        <f t="shared" si="2"/>
        <v>0</v>
      </c>
      <c r="N53" s="127">
        <f t="shared" si="3"/>
        <v>0</v>
      </c>
      <c r="O53" s="127">
        <f t="shared" si="4"/>
        <v>0</v>
      </c>
      <c r="P53" s="127">
        <f t="shared" si="5"/>
        <v>0</v>
      </c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</row>
    <row r="54" spans="1:218" s="5" customFormat="1">
      <c r="A54" s="1"/>
      <c r="B54" s="85" t="s">
        <v>142</v>
      </c>
      <c r="C54" s="85" t="s">
        <v>142</v>
      </c>
      <c r="D54" s="91"/>
      <c r="E54" s="91"/>
      <c r="F54" s="92"/>
      <c r="G54" s="80"/>
      <c r="H54" s="93" t="s">
        <v>144</v>
      </c>
      <c r="I54" s="94"/>
      <c r="J54" s="80"/>
      <c r="K54" s="127">
        <f t="shared" si="0"/>
        <v>0</v>
      </c>
      <c r="L54" s="127">
        <f t="shared" si="1"/>
        <v>0</v>
      </c>
      <c r="M54" s="127">
        <f t="shared" si="2"/>
        <v>0</v>
      </c>
      <c r="N54" s="127">
        <f t="shared" si="3"/>
        <v>0</v>
      </c>
      <c r="O54" s="127">
        <f t="shared" si="4"/>
        <v>0</v>
      </c>
      <c r="P54" s="127">
        <f t="shared" si="5"/>
        <v>0</v>
      </c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</row>
    <row r="55" spans="1:218" s="5" customFormat="1">
      <c r="A55" s="1"/>
      <c r="B55" s="85" t="s">
        <v>142</v>
      </c>
      <c r="C55" s="85" t="s">
        <v>142</v>
      </c>
      <c r="D55" s="91"/>
      <c r="E55" s="91"/>
      <c r="F55" s="92"/>
      <c r="G55" s="80"/>
      <c r="H55" s="93" t="s">
        <v>144</v>
      </c>
      <c r="I55" s="94"/>
      <c r="J55" s="80"/>
      <c r="K55" s="127">
        <f t="shared" si="0"/>
        <v>0</v>
      </c>
      <c r="L55" s="127">
        <f t="shared" si="1"/>
        <v>0</v>
      </c>
      <c r="M55" s="127">
        <f t="shared" si="2"/>
        <v>0</v>
      </c>
      <c r="N55" s="127">
        <f t="shared" si="3"/>
        <v>0</v>
      </c>
      <c r="O55" s="127">
        <f t="shared" si="4"/>
        <v>0</v>
      </c>
      <c r="P55" s="127">
        <f t="shared" si="5"/>
        <v>0</v>
      </c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</row>
    <row r="56" spans="1:218" s="5" customFormat="1">
      <c r="A56" s="1"/>
      <c r="B56" s="85" t="s">
        <v>142</v>
      </c>
      <c r="C56" s="85" t="s">
        <v>142</v>
      </c>
      <c r="D56" s="91"/>
      <c r="E56" s="91"/>
      <c r="F56" s="92"/>
      <c r="G56" s="80"/>
      <c r="H56" s="93" t="s">
        <v>144</v>
      </c>
      <c r="I56" s="94"/>
      <c r="J56" s="80"/>
      <c r="K56" s="127">
        <f t="shared" si="0"/>
        <v>0</v>
      </c>
      <c r="L56" s="127">
        <f t="shared" si="1"/>
        <v>0</v>
      </c>
      <c r="M56" s="127">
        <f t="shared" si="2"/>
        <v>0</v>
      </c>
      <c r="N56" s="127">
        <f t="shared" si="3"/>
        <v>0</v>
      </c>
      <c r="O56" s="127">
        <f t="shared" si="4"/>
        <v>0</v>
      </c>
      <c r="P56" s="127">
        <f t="shared" si="5"/>
        <v>0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</row>
    <row r="57" spans="1:218" s="5" customFormat="1">
      <c r="A57" s="1"/>
      <c r="B57" s="85" t="s">
        <v>142</v>
      </c>
      <c r="C57" s="85" t="s">
        <v>142</v>
      </c>
      <c r="D57" s="91"/>
      <c r="E57" s="91"/>
      <c r="F57" s="92"/>
      <c r="G57" s="80"/>
      <c r="H57" s="93" t="s">
        <v>144</v>
      </c>
      <c r="I57" s="94"/>
      <c r="J57" s="80"/>
      <c r="K57" s="127">
        <f t="shared" si="0"/>
        <v>0</v>
      </c>
      <c r="L57" s="127">
        <f t="shared" si="1"/>
        <v>0</v>
      </c>
      <c r="M57" s="127">
        <f t="shared" si="2"/>
        <v>0</v>
      </c>
      <c r="N57" s="127">
        <f t="shared" si="3"/>
        <v>0</v>
      </c>
      <c r="O57" s="127">
        <f t="shared" si="4"/>
        <v>0</v>
      </c>
      <c r="P57" s="127">
        <f t="shared" si="5"/>
        <v>0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</row>
    <row r="58" spans="1:218" s="5" customFormat="1">
      <c r="A58" s="1"/>
      <c r="B58" s="85" t="s">
        <v>142</v>
      </c>
      <c r="C58" s="85" t="s">
        <v>142</v>
      </c>
      <c r="D58" s="91"/>
      <c r="E58" s="91"/>
      <c r="F58" s="92"/>
      <c r="G58" s="80"/>
      <c r="H58" s="93" t="s">
        <v>144</v>
      </c>
      <c r="I58" s="94"/>
      <c r="J58" s="80"/>
      <c r="K58" s="127">
        <f t="shared" si="0"/>
        <v>0</v>
      </c>
      <c r="L58" s="127">
        <f t="shared" si="1"/>
        <v>0</v>
      </c>
      <c r="M58" s="127">
        <f t="shared" si="2"/>
        <v>0</v>
      </c>
      <c r="N58" s="127">
        <f t="shared" si="3"/>
        <v>0</v>
      </c>
      <c r="O58" s="127">
        <f t="shared" si="4"/>
        <v>0</v>
      </c>
      <c r="P58" s="127">
        <f t="shared" si="5"/>
        <v>0</v>
      </c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</row>
    <row r="59" spans="1:218" s="5" customFormat="1">
      <c r="A59" s="1"/>
      <c r="B59" s="85" t="s">
        <v>142</v>
      </c>
      <c r="C59" s="85" t="s">
        <v>142</v>
      </c>
      <c r="D59" s="91"/>
      <c r="E59" s="91"/>
      <c r="F59" s="92"/>
      <c r="G59" s="80"/>
      <c r="H59" s="93" t="s">
        <v>144</v>
      </c>
      <c r="I59" s="94"/>
      <c r="J59" s="80"/>
      <c r="K59" s="127">
        <f t="shared" si="0"/>
        <v>0</v>
      </c>
      <c r="L59" s="127">
        <f t="shared" si="1"/>
        <v>0</v>
      </c>
      <c r="M59" s="127">
        <f t="shared" si="2"/>
        <v>0</v>
      </c>
      <c r="N59" s="127">
        <f t="shared" si="3"/>
        <v>0</v>
      </c>
      <c r="O59" s="127">
        <f t="shared" si="4"/>
        <v>0</v>
      </c>
      <c r="P59" s="127">
        <f t="shared" si="5"/>
        <v>0</v>
      </c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</row>
    <row r="60" spans="1:218" s="5" customFormat="1">
      <c r="A60" s="1"/>
      <c r="B60" s="85" t="s">
        <v>142</v>
      </c>
      <c r="C60" s="85" t="s">
        <v>142</v>
      </c>
      <c r="D60" s="91"/>
      <c r="E60" s="91"/>
      <c r="F60" s="92"/>
      <c r="G60" s="80"/>
      <c r="H60" s="93" t="s">
        <v>144</v>
      </c>
      <c r="I60" s="94"/>
      <c r="J60" s="80"/>
      <c r="K60" s="127">
        <f t="shared" si="0"/>
        <v>0</v>
      </c>
      <c r="L60" s="127">
        <f t="shared" si="1"/>
        <v>0</v>
      </c>
      <c r="M60" s="127">
        <f t="shared" si="2"/>
        <v>0</v>
      </c>
      <c r="N60" s="127">
        <f t="shared" si="3"/>
        <v>0</v>
      </c>
      <c r="O60" s="127">
        <f t="shared" si="4"/>
        <v>0</v>
      </c>
      <c r="P60" s="127">
        <f t="shared" si="5"/>
        <v>0</v>
      </c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</row>
    <row r="61" spans="1:218" s="5" customFormat="1">
      <c r="A61" s="1"/>
      <c r="B61" s="85" t="s">
        <v>142</v>
      </c>
      <c r="C61" s="85" t="s">
        <v>142</v>
      </c>
      <c r="D61" s="91"/>
      <c r="E61" s="91"/>
      <c r="F61" s="92"/>
      <c r="G61" s="80"/>
      <c r="H61" s="93" t="s">
        <v>144</v>
      </c>
      <c r="I61" s="94"/>
      <c r="J61" s="80"/>
      <c r="K61" s="127">
        <f t="shared" si="0"/>
        <v>0</v>
      </c>
      <c r="L61" s="127">
        <f t="shared" si="1"/>
        <v>0</v>
      </c>
      <c r="M61" s="127">
        <f t="shared" si="2"/>
        <v>0</v>
      </c>
      <c r="N61" s="127">
        <f t="shared" si="3"/>
        <v>0</v>
      </c>
      <c r="O61" s="127">
        <f t="shared" si="4"/>
        <v>0</v>
      </c>
      <c r="P61" s="127">
        <f t="shared" si="5"/>
        <v>0</v>
      </c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</row>
    <row r="62" spans="1:218" s="5" customFormat="1">
      <c r="A62" s="1"/>
      <c r="B62" s="85" t="s">
        <v>142</v>
      </c>
      <c r="C62" s="85" t="s">
        <v>142</v>
      </c>
      <c r="D62" s="91"/>
      <c r="E62" s="91"/>
      <c r="F62" s="92"/>
      <c r="G62" s="80"/>
      <c r="H62" s="93" t="s">
        <v>144</v>
      </c>
      <c r="I62" s="94"/>
      <c r="J62" s="80"/>
      <c r="K62" s="127">
        <f t="shared" si="0"/>
        <v>0</v>
      </c>
      <c r="L62" s="127">
        <f t="shared" si="1"/>
        <v>0</v>
      </c>
      <c r="M62" s="127">
        <f t="shared" si="2"/>
        <v>0</v>
      </c>
      <c r="N62" s="127">
        <f t="shared" si="3"/>
        <v>0</v>
      </c>
      <c r="O62" s="127">
        <f t="shared" si="4"/>
        <v>0</v>
      </c>
      <c r="P62" s="127">
        <f t="shared" si="5"/>
        <v>0</v>
      </c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</row>
    <row r="63" spans="1:218" s="5" customFormat="1">
      <c r="A63" s="1"/>
      <c r="B63" s="85" t="s">
        <v>142</v>
      </c>
      <c r="C63" s="85" t="s">
        <v>142</v>
      </c>
      <c r="D63" s="91"/>
      <c r="E63" s="91"/>
      <c r="F63" s="92"/>
      <c r="G63" s="80"/>
      <c r="H63" s="93" t="s">
        <v>144</v>
      </c>
      <c r="I63" s="94"/>
      <c r="J63" s="80"/>
      <c r="K63" s="127">
        <f t="shared" si="0"/>
        <v>0</v>
      </c>
      <c r="L63" s="127">
        <f t="shared" si="1"/>
        <v>0</v>
      </c>
      <c r="M63" s="127">
        <f t="shared" si="2"/>
        <v>0</v>
      </c>
      <c r="N63" s="127">
        <f t="shared" si="3"/>
        <v>0</v>
      </c>
      <c r="O63" s="127">
        <f t="shared" si="4"/>
        <v>0</v>
      </c>
      <c r="P63" s="127">
        <f t="shared" si="5"/>
        <v>0</v>
      </c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</row>
    <row r="64" spans="1:218" s="5" customFormat="1">
      <c r="A64" s="1"/>
      <c r="B64" s="85" t="s">
        <v>142</v>
      </c>
      <c r="C64" s="85" t="s">
        <v>142</v>
      </c>
      <c r="D64" s="91"/>
      <c r="E64" s="91"/>
      <c r="F64" s="92"/>
      <c r="G64" s="80"/>
      <c r="H64" s="93" t="s">
        <v>144</v>
      </c>
      <c r="I64" s="94"/>
      <c r="J64" s="80"/>
      <c r="K64" s="127">
        <f t="shared" si="0"/>
        <v>0</v>
      </c>
      <c r="L64" s="127">
        <f t="shared" si="1"/>
        <v>0</v>
      </c>
      <c r="M64" s="127">
        <f t="shared" si="2"/>
        <v>0</v>
      </c>
      <c r="N64" s="127">
        <f t="shared" si="3"/>
        <v>0</v>
      </c>
      <c r="O64" s="127">
        <f t="shared" si="4"/>
        <v>0</v>
      </c>
      <c r="P64" s="127">
        <f t="shared" si="5"/>
        <v>0</v>
      </c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</row>
    <row r="65" spans="1:218" s="5" customFormat="1">
      <c r="A65" s="1"/>
      <c r="B65" s="85" t="s">
        <v>142</v>
      </c>
      <c r="C65" s="85" t="s">
        <v>142</v>
      </c>
      <c r="D65" s="91"/>
      <c r="E65" s="91"/>
      <c r="F65" s="92"/>
      <c r="G65" s="80"/>
      <c r="H65" s="93" t="s">
        <v>144</v>
      </c>
      <c r="I65" s="94"/>
      <c r="J65" s="80"/>
      <c r="K65" s="127">
        <f t="shared" si="0"/>
        <v>0</v>
      </c>
      <c r="L65" s="127">
        <f t="shared" si="1"/>
        <v>0</v>
      </c>
      <c r="M65" s="127">
        <f t="shared" si="2"/>
        <v>0</v>
      </c>
      <c r="N65" s="127">
        <f t="shared" si="3"/>
        <v>0</v>
      </c>
      <c r="O65" s="127">
        <f t="shared" si="4"/>
        <v>0</v>
      </c>
      <c r="P65" s="127">
        <f t="shared" si="5"/>
        <v>0</v>
      </c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</row>
    <row r="66" spans="1:218" s="5" customFormat="1">
      <c r="A66" s="1"/>
      <c r="B66" s="85" t="s">
        <v>142</v>
      </c>
      <c r="C66" s="85" t="s">
        <v>142</v>
      </c>
      <c r="D66" s="91"/>
      <c r="E66" s="91"/>
      <c r="F66" s="92"/>
      <c r="G66" s="80"/>
      <c r="H66" s="93" t="s">
        <v>144</v>
      </c>
      <c r="I66" s="94"/>
      <c r="J66" s="80"/>
      <c r="K66" s="127">
        <f t="shared" si="0"/>
        <v>0</v>
      </c>
      <c r="L66" s="127">
        <f t="shared" si="1"/>
        <v>0</v>
      </c>
      <c r="M66" s="127">
        <f t="shared" si="2"/>
        <v>0</v>
      </c>
      <c r="N66" s="127">
        <f t="shared" si="3"/>
        <v>0</v>
      </c>
      <c r="O66" s="127">
        <f t="shared" si="4"/>
        <v>0</v>
      </c>
      <c r="P66" s="127">
        <f t="shared" si="5"/>
        <v>0</v>
      </c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</row>
    <row r="67" spans="1:218" s="5" customFormat="1">
      <c r="A67" s="1"/>
      <c r="B67" s="85" t="s">
        <v>142</v>
      </c>
      <c r="C67" s="85" t="s">
        <v>142</v>
      </c>
      <c r="D67" s="91"/>
      <c r="E67" s="91"/>
      <c r="F67" s="92"/>
      <c r="G67" s="80"/>
      <c r="H67" s="93" t="s">
        <v>144</v>
      </c>
      <c r="I67" s="94"/>
      <c r="J67" s="80"/>
      <c r="K67" s="127">
        <f t="shared" si="0"/>
        <v>0</v>
      </c>
      <c r="L67" s="127">
        <f t="shared" si="1"/>
        <v>0</v>
      </c>
      <c r="M67" s="127">
        <f t="shared" si="2"/>
        <v>0</v>
      </c>
      <c r="N67" s="127">
        <f t="shared" si="3"/>
        <v>0</v>
      </c>
      <c r="O67" s="127">
        <f t="shared" si="4"/>
        <v>0</v>
      </c>
      <c r="P67" s="127">
        <f t="shared" si="5"/>
        <v>0</v>
      </c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</row>
    <row r="68" spans="1:218" s="5" customFormat="1">
      <c r="A68" s="1"/>
      <c r="B68" s="85" t="s">
        <v>142</v>
      </c>
      <c r="C68" s="85" t="s">
        <v>142</v>
      </c>
      <c r="D68" s="91"/>
      <c r="E68" s="91"/>
      <c r="F68" s="92"/>
      <c r="G68" s="80"/>
      <c r="H68" s="93" t="s">
        <v>144</v>
      </c>
      <c r="I68" s="94"/>
      <c r="J68" s="80"/>
      <c r="K68" s="127">
        <f t="shared" si="0"/>
        <v>0</v>
      </c>
      <c r="L68" s="127">
        <f t="shared" si="1"/>
        <v>0</v>
      </c>
      <c r="M68" s="127">
        <f t="shared" si="2"/>
        <v>0</v>
      </c>
      <c r="N68" s="127">
        <f t="shared" si="3"/>
        <v>0</v>
      </c>
      <c r="O68" s="127">
        <f t="shared" si="4"/>
        <v>0</v>
      </c>
      <c r="P68" s="127">
        <f t="shared" si="5"/>
        <v>0</v>
      </c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</row>
    <row r="69" spans="1:218" s="5" customFormat="1">
      <c r="A69" s="1"/>
      <c r="B69" s="85" t="s">
        <v>142</v>
      </c>
      <c r="C69" s="85" t="s">
        <v>142</v>
      </c>
      <c r="D69" s="91"/>
      <c r="E69" s="91"/>
      <c r="F69" s="92"/>
      <c r="G69" s="80"/>
      <c r="H69" s="93" t="s">
        <v>144</v>
      </c>
      <c r="I69" s="94"/>
      <c r="J69" s="80"/>
      <c r="K69" s="127">
        <f t="shared" si="0"/>
        <v>0</v>
      </c>
      <c r="L69" s="127">
        <f t="shared" si="1"/>
        <v>0</v>
      </c>
      <c r="M69" s="127">
        <f t="shared" si="2"/>
        <v>0</v>
      </c>
      <c r="N69" s="127">
        <f t="shared" si="3"/>
        <v>0</v>
      </c>
      <c r="O69" s="127">
        <f t="shared" si="4"/>
        <v>0</v>
      </c>
      <c r="P69" s="127">
        <f t="shared" si="5"/>
        <v>0</v>
      </c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</row>
    <row r="70" spans="1:218" s="5" customFormat="1">
      <c r="A70" s="1"/>
      <c r="B70" s="85" t="s">
        <v>142</v>
      </c>
      <c r="C70" s="85" t="s">
        <v>142</v>
      </c>
      <c r="D70" s="91"/>
      <c r="E70" s="91"/>
      <c r="F70" s="92"/>
      <c r="G70" s="80"/>
      <c r="H70" s="93" t="s">
        <v>144</v>
      </c>
      <c r="I70" s="94"/>
      <c r="J70" s="80"/>
      <c r="K70" s="127">
        <f t="shared" si="0"/>
        <v>0</v>
      </c>
      <c r="L70" s="127">
        <f t="shared" si="1"/>
        <v>0</v>
      </c>
      <c r="M70" s="127">
        <f t="shared" si="2"/>
        <v>0</v>
      </c>
      <c r="N70" s="127">
        <f t="shared" si="3"/>
        <v>0</v>
      </c>
      <c r="O70" s="127">
        <f t="shared" si="4"/>
        <v>0</v>
      </c>
      <c r="P70" s="127">
        <f t="shared" si="5"/>
        <v>0</v>
      </c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</row>
    <row r="71" spans="1:218" s="5" customFormat="1">
      <c r="A71" s="1"/>
      <c r="B71" s="85" t="s">
        <v>142</v>
      </c>
      <c r="C71" s="85" t="s">
        <v>142</v>
      </c>
      <c r="D71" s="91"/>
      <c r="E71" s="91"/>
      <c r="F71" s="92"/>
      <c r="G71" s="80"/>
      <c r="H71" s="93" t="s">
        <v>144</v>
      </c>
      <c r="I71" s="94"/>
      <c r="J71" s="80"/>
      <c r="K71" s="127">
        <f t="shared" si="0"/>
        <v>0</v>
      </c>
      <c r="L71" s="127">
        <f t="shared" si="1"/>
        <v>0</v>
      </c>
      <c r="M71" s="127">
        <f t="shared" si="2"/>
        <v>0</v>
      </c>
      <c r="N71" s="127">
        <f t="shared" si="3"/>
        <v>0</v>
      </c>
      <c r="O71" s="127">
        <f t="shared" si="4"/>
        <v>0</v>
      </c>
      <c r="P71" s="127">
        <f t="shared" si="5"/>
        <v>0</v>
      </c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</row>
    <row r="72" spans="1:218" s="5" customFormat="1">
      <c r="A72" s="1"/>
      <c r="B72" s="85" t="s">
        <v>142</v>
      </c>
      <c r="C72" s="85" t="s">
        <v>142</v>
      </c>
      <c r="D72" s="91"/>
      <c r="E72" s="91"/>
      <c r="F72" s="92"/>
      <c r="G72" s="80"/>
      <c r="H72" s="93" t="s">
        <v>144</v>
      </c>
      <c r="I72" s="94"/>
      <c r="J72" s="80"/>
      <c r="K72" s="127">
        <f t="shared" ref="K72:K135" si="6">IF(H72="Bevart",F72,0)</f>
        <v>0</v>
      </c>
      <c r="L72" s="127">
        <f t="shared" ref="L72:L135" si="7">IF(H72="Ombruk",F72,0)</f>
        <v>0</v>
      </c>
      <c r="M72" s="127">
        <f t="shared" ref="M72:M135" si="8">IF(H72="Overskudd",F72,0)</f>
        <v>0</v>
      </c>
      <c r="N72" s="127">
        <f t="shared" ref="N72:N135" si="9">IF(H72="Gjenvunnet",F72*I72,0)</f>
        <v>0</v>
      </c>
      <c r="O72" s="127">
        <f t="shared" ref="O72:O135" si="10">IF(H72="Gjenvunnet",(1-I72)*F72,0)</f>
        <v>0</v>
      </c>
      <c r="P72" s="127">
        <f t="shared" ref="P72:P135" si="11">IF(H72="Nytt",F72,0)</f>
        <v>0</v>
      </c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</row>
    <row r="73" spans="1:218" s="5" customFormat="1">
      <c r="A73" s="1"/>
      <c r="B73" s="85" t="s">
        <v>142</v>
      </c>
      <c r="C73" s="85" t="s">
        <v>142</v>
      </c>
      <c r="D73" s="91"/>
      <c r="E73" s="91"/>
      <c r="F73" s="92"/>
      <c r="G73" s="80"/>
      <c r="H73" s="93" t="s">
        <v>144</v>
      </c>
      <c r="I73" s="94"/>
      <c r="J73" s="80"/>
      <c r="K73" s="127">
        <f t="shared" si="6"/>
        <v>0</v>
      </c>
      <c r="L73" s="127">
        <f t="shared" si="7"/>
        <v>0</v>
      </c>
      <c r="M73" s="127">
        <f t="shared" si="8"/>
        <v>0</v>
      </c>
      <c r="N73" s="127">
        <f t="shared" si="9"/>
        <v>0</v>
      </c>
      <c r="O73" s="127">
        <f t="shared" si="10"/>
        <v>0</v>
      </c>
      <c r="P73" s="127">
        <f t="shared" si="11"/>
        <v>0</v>
      </c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</row>
    <row r="74" spans="1:218" s="5" customFormat="1">
      <c r="A74" s="1"/>
      <c r="B74" s="85" t="s">
        <v>142</v>
      </c>
      <c r="C74" s="85" t="s">
        <v>142</v>
      </c>
      <c r="D74" s="91"/>
      <c r="E74" s="91"/>
      <c r="F74" s="92"/>
      <c r="G74" s="80"/>
      <c r="H74" s="93" t="s">
        <v>144</v>
      </c>
      <c r="I74" s="94"/>
      <c r="J74" s="80"/>
      <c r="K74" s="127">
        <f t="shared" si="6"/>
        <v>0</v>
      </c>
      <c r="L74" s="127">
        <f t="shared" si="7"/>
        <v>0</v>
      </c>
      <c r="M74" s="127">
        <f t="shared" si="8"/>
        <v>0</v>
      </c>
      <c r="N74" s="127">
        <f t="shared" si="9"/>
        <v>0</v>
      </c>
      <c r="O74" s="127">
        <f t="shared" si="10"/>
        <v>0</v>
      </c>
      <c r="P74" s="127">
        <f t="shared" si="11"/>
        <v>0</v>
      </c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</row>
    <row r="75" spans="1:218" s="5" customFormat="1">
      <c r="A75" s="1"/>
      <c r="B75" s="85" t="s">
        <v>142</v>
      </c>
      <c r="C75" s="85" t="s">
        <v>142</v>
      </c>
      <c r="D75" s="91"/>
      <c r="E75" s="91"/>
      <c r="F75" s="92"/>
      <c r="G75" s="80"/>
      <c r="H75" s="93" t="s">
        <v>144</v>
      </c>
      <c r="I75" s="94"/>
      <c r="J75" s="80"/>
      <c r="K75" s="127">
        <f t="shared" si="6"/>
        <v>0</v>
      </c>
      <c r="L75" s="127">
        <f t="shared" si="7"/>
        <v>0</v>
      </c>
      <c r="M75" s="127">
        <f t="shared" si="8"/>
        <v>0</v>
      </c>
      <c r="N75" s="127">
        <f t="shared" si="9"/>
        <v>0</v>
      </c>
      <c r="O75" s="127">
        <f t="shared" si="10"/>
        <v>0</v>
      </c>
      <c r="P75" s="127">
        <f t="shared" si="11"/>
        <v>0</v>
      </c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</row>
    <row r="76" spans="1:218" s="5" customFormat="1">
      <c r="A76" s="1"/>
      <c r="B76" s="85" t="s">
        <v>142</v>
      </c>
      <c r="C76" s="85" t="s">
        <v>142</v>
      </c>
      <c r="D76" s="91"/>
      <c r="E76" s="91"/>
      <c r="F76" s="92"/>
      <c r="G76" s="80"/>
      <c r="H76" s="93" t="s">
        <v>144</v>
      </c>
      <c r="I76" s="94"/>
      <c r="J76" s="80"/>
      <c r="K76" s="127">
        <f t="shared" si="6"/>
        <v>0</v>
      </c>
      <c r="L76" s="127">
        <f t="shared" si="7"/>
        <v>0</v>
      </c>
      <c r="M76" s="127">
        <f t="shared" si="8"/>
        <v>0</v>
      </c>
      <c r="N76" s="127">
        <f t="shared" si="9"/>
        <v>0</v>
      </c>
      <c r="O76" s="127">
        <f t="shared" si="10"/>
        <v>0</v>
      </c>
      <c r="P76" s="127">
        <f t="shared" si="11"/>
        <v>0</v>
      </c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</row>
    <row r="77" spans="1:218" s="5" customFormat="1">
      <c r="A77" s="1"/>
      <c r="B77" s="85" t="s">
        <v>142</v>
      </c>
      <c r="C77" s="85" t="s">
        <v>142</v>
      </c>
      <c r="D77" s="91"/>
      <c r="E77" s="91"/>
      <c r="F77" s="92"/>
      <c r="G77" s="80"/>
      <c r="H77" s="93" t="s">
        <v>144</v>
      </c>
      <c r="I77" s="94"/>
      <c r="J77" s="80"/>
      <c r="K77" s="127">
        <f t="shared" si="6"/>
        <v>0</v>
      </c>
      <c r="L77" s="127">
        <f t="shared" si="7"/>
        <v>0</v>
      </c>
      <c r="M77" s="127">
        <f t="shared" si="8"/>
        <v>0</v>
      </c>
      <c r="N77" s="127">
        <f t="shared" si="9"/>
        <v>0</v>
      </c>
      <c r="O77" s="127">
        <f t="shared" si="10"/>
        <v>0</v>
      </c>
      <c r="P77" s="127">
        <f t="shared" si="11"/>
        <v>0</v>
      </c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</row>
    <row r="78" spans="1:218" s="5" customFormat="1">
      <c r="A78" s="1"/>
      <c r="B78" s="85" t="s">
        <v>142</v>
      </c>
      <c r="C78" s="85" t="s">
        <v>142</v>
      </c>
      <c r="D78" s="91"/>
      <c r="E78" s="91"/>
      <c r="F78" s="92"/>
      <c r="G78" s="80"/>
      <c r="H78" s="93" t="s">
        <v>144</v>
      </c>
      <c r="I78" s="94"/>
      <c r="J78" s="80"/>
      <c r="K78" s="127">
        <f t="shared" si="6"/>
        <v>0</v>
      </c>
      <c r="L78" s="127">
        <f t="shared" si="7"/>
        <v>0</v>
      </c>
      <c r="M78" s="127">
        <f t="shared" si="8"/>
        <v>0</v>
      </c>
      <c r="N78" s="127">
        <f t="shared" si="9"/>
        <v>0</v>
      </c>
      <c r="O78" s="127">
        <f t="shared" si="10"/>
        <v>0</v>
      </c>
      <c r="P78" s="127">
        <f t="shared" si="11"/>
        <v>0</v>
      </c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</row>
    <row r="79" spans="1:218" s="5" customFormat="1">
      <c r="A79" s="1"/>
      <c r="B79" s="85" t="s">
        <v>142</v>
      </c>
      <c r="C79" s="85" t="s">
        <v>142</v>
      </c>
      <c r="D79" s="91"/>
      <c r="E79" s="91"/>
      <c r="F79" s="92"/>
      <c r="G79" s="80"/>
      <c r="H79" s="93" t="s">
        <v>144</v>
      </c>
      <c r="I79" s="94"/>
      <c r="J79" s="80"/>
      <c r="K79" s="127">
        <f t="shared" si="6"/>
        <v>0</v>
      </c>
      <c r="L79" s="127">
        <f t="shared" si="7"/>
        <v>0</v>
      </c>
      <c r="M79" s="127">
        <f t="shared" si="8"/>
        <v>0</v>
      </c>
      <c r="N79" s="127">
        <f t="shared" si="9"/>
        <v>0</v>
      </c>
      <c r="O79" s="127">
        <f t="shared" si="10"/>
        <v>0</v>
      </c>
      <c r="P79" s="127">
        <f t="shared" si="11"/>
        <v>0</v>
      </c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</row>
    <row r="80" spans="1:218" s="5" customFormat="1">
      <c r="A80" s="1"/>
      <c r="B80" s="85" t="s">
        <v>142</v>
      </c>
      <c r="C80" s="85" t="s">
        <v>142</v>
      </c>
      <c r="D80" s="91"/>
      <c r="E80" s="91"/>
      <c r="F80" s="92"/>
      <c r="G80" s="80"/>
      <c r="H80" s="93" t="s">
        <v>144</v>
      </c>
      <c r="I80" s="94"/>
      <c r="J80" s="80"/>
      <c r="K80" s="127">
        <f t="shared" si="6"/>
        <v>0</v>
      </c>
      <c r="L80" s="127">
        <f t="shared" si="7"/>
        <v>0</v>
      </c>
      <c r="M80" s="127">
        <f t="shared" si="8"/>
        <v>0</v>
      </c>
      <c r="N80" s="127">
        <f t="shared" si="9"/>
        <v>0</v>
      </c>
      <c r="O80" s="127">
        <f t="shared" si="10"/>
        <v>0</v>
      </c>
      <c r="P80" s="127">
        <f t="shared" si="11"/>
        <v>0</v>
      </c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</row>
    <row r="81" spans="1:218" s="5" customFormat="1">
      <c r="A81" s="1"/>
      <c r="B81" s="85" t="s">
        <v>142</v>
      </c>
      <c r="C81" s="85" t="s">
        <v>142</v>
      </c>
      <c r="D81" s="91"/>
      <c r="E81" s="91"/>
      <c r="F81" s="92"/>
      <c r="G81" s="80"/>
      <c r="H81" s="93" t="s">
        <v>144</v>
      </c>
      <c r="I81" s="94"/>
      <c r="J81" s="80"/>
      <c r="K81" s="127">
        <f t="shared" si="6"/>
        <v>0</v>
      </c>
      <c r="L81" s="127">
        <f t="shared" si="7"/>
        <v>0</v>
      </c>
      <c r="M81" s="127">
        <f t="shared" si="8"/>
        <v>0</v>
      </c>
      <c r="N81" s="127">
        <f t="shared" si="9"/>
        <v>0</v>
      </c>
      <c r="O81" s="127">
        <f t="shared" si="10"/>
        <v>0</v>
      </c>
      <c r="P81" s="127">
        <f t="shared" si="11"/>
        <v>0</v>
      </c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</row>
    <row r="82" spans="1:218" s="5" customFormat="1">
      <c r="A82" s="1"/>
      <c r="B82" s="85" t="s">
        <v>142</v>
      </c>
      <c r="C82" s="85" t="s">
        <v>142</v>
      </c>
      <c r="D82" s="91"/>
      <c r="E82" s="91"/>
      <c r="F82" s="92"/>
      <c r="G82" s="80"/>
      <c r="H82" s="93" t="s">
        <v>144</v>
      </c>
      <c r="I82" s="94"/>
      <c r="J82" s="80"/>
      <c r="K82" s="127">
        <f t="shared" si="6"/>
        <v>0</v>
      </c>
      <c r="L82" s="127">
        <f t="shared" si="7"/>
        <v>0</v>
      </c>
      <c r="M82" s="127">
        <f t="shared" si="8"/>
        <v>0</v>
      </c>
      <c r="N82" s="127">
        <f t="shared" si="9"/>
        <v>0</v>
      </c>
      <c r="O82" s="127">
        <f t="shared" si="10"/>
        <v>0</v>
      </c>
      <c r="P82" s="127">
        <f t="shared" si="11"/>
        <v>0</v>
      </c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</row>
    <row r="83" spans="1:218" s="5" customFormat="1">
      <c r="A83" s="1"/>
      <c r="B83" s="85" t="s">
        <v>142</v>
      </c>
      <c r="C83" s="85" t="s">
        <v>142</v>
      </c>
      <c r="D83" s="91"/>
      <c r="E83" s="91"/>
      <c r="F83" s="92"/>
      <c r="G83" s="80"/>
      <c r="H83" s="93" t="s">
        <v>144</v>
      </c>
      <c r="I83" s="94"/>
      <c r="J83" s="80"/>
      <c r="K83" s="127">
        <f t="shared" si="6"/>
        <v>0</v>
      </c>
      <c r="L83" s="127">
        <f t="shared" si="7"/>
        <v>0</v>
      </c>
      <c r="M83" s="127">
        <f t="shared" si="8"/>
        <v>0</v>
      </c>
      <c r="N83" s="127">
        <f t="shared" si="9"/>
        <v>0</v>
      </c>
      <c r="O83" s="127">
        <f t="shared" si="10"/>
        <v>0</v>
      </c>
      <c r="P83" s="127">
        <f t="shared" si="11"/>
        <v>0</v>
      </c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</row>
    <row r="84" spans="1:218" s="5" customFormat="1">
      <c r="A84" s="1"/>
      <c r="B84" s="85" t="s">
        <v>142</v>
      </c>
      <c r="C84" s="85" t="s">
        <v>142</v>
      </c>
      <c r="D84" s="91"/>
      <c r="E84" s="91"/>
      <c r="F84" s="92"/>
      <c r="G84" s="80"/>
      <c r="H84" s="93" t="s">
        <v>144</v>
      </c>
      <c r="I84" s="94"/>
      <c r="J84" s="80"/>
      <c r="K84" s="127">
        <f t="shared" si="6"/>
        <v>0</v>
      </c>
      <c r="L84" s="127">
        <f t="shared" si="7"/>
        <v>0</v>
      </c>
      <c r="M84" s="127">
        <f t="shared" si="8"/>
        <v>0</v>
      </c>
      <c r="N84" s="127">
        <f t="shared" si="9"/>
        <v>0</v>
      </c>
      <c r="O84" s="127">
        <f t="shared" si="10"/>
        <v>0</v>
      </c>
      <c r="P84" s="127">
        <f t="shared" si="11"/>
        <v>0</v>
      </c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</row>
    <row r="85" spans="1:218" s="5" customFormat="1">
      <c r="A85" s="1"/>
      <c r="B85" s="85" t="s">
        <v>142</v>
      </c>
      <c r="C85" s="85" t="s">
        <v>142</v>
      </c>
      <c r="D85" s="91"/>
      <c r="E85" s="91"/>
      <c r="F85" s="92"/>
      <c r="G85" s="80"/>
      <c r="H85" s="93" t="s">
        <v>144</v>
      </c>
      <c r="I85" s="94"/>
      <c r="J85" s="80"/>
      <c r="K85" s="127">
        <f t="shared" si="6"/>
        <v>0</v>
      </c>
      <c r="L85" s="127">
        <f t="shared" si="7"/>
        <v>0</v>
      </c>
      <c r="M85" s="127">
        <f t="shared" si="8"/>
        <v>0</v>
      </c>
      <c r="N85" s="127">
        <f t="shared" si="9"/>
        <v>0</v>
      </c>
      <c r="O85" s="127">
        <f t="shared" si="10"/>
        <v>0</v>
      </c>
      <c r="P85" s="127">
        <f t="shared" si="11"/>
        <v>0</v>
      </c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</row>
    <row r="86" spans="1:218" s="5" customFormat="1">
      <c r="A86" s="1"/>
      <c r="B86" s="85" t="s">
        <v>142</v>
      </c>
      <c r="C86" s="85" t="s">
        <v>142</v>
      </c>
      <c r="D86" s="91"/>
      <c r="E86" s="91"/>
      <c r="F86" s="92"/>
      <c r="G86" s="80"/>
      <c r="H86" s="93" t="s">
        <v>144</v>
      </c>
      <c r="I86" s="94"/>
      <c r="J86" s="80"/>
      <c r="K86" s="127">
        <f t="shared" si="6"/>
        <v>0</v>
      </c>
      <c r="L86" s="127">
        <f t="shared" si="7"/>
        <v>0</v>
      </c>
      <c r="M86" s="127">
        <f t="shared" si="8"/>
        <v>0</v>
      </c>
      <c r="N86" s="127">
        <f t="shared" si="9"/>
        <v>0</v>
      </c>
      <c r="O86" s="127">
        <f t="shared" si="10"/>
        <v>0</v>
      </c>
      <c r="P86" s="127">
        <f t="shared" si="11"/>
        <v>0</v>
      </c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</row>
    <row r="87" spans="1:218" s="5" customFormat="1">
      <c r="A87" s="1"/>
      <c r="B87" s="85" t="s">
        <v>142</v>
      </c>
      <c r="C87" s="85" t="s">
        <v>142</v>
      </c>
      <c r="D87" s="91"/>
      <c r="E87" s="91"/>
      <c r="F87" s="92"/>
      <c r="G87" s="80"/>
      <c r="H87" s="93" t="s">
        <v>144</v>
      </c>
      <c r="I87" s="94"/>
      <c r="J87" s="80"/>
      <c r="K87" s="127">
        <f t="shared" si="6"/>
        <v>0</v>
      </c>
      <c r="L87" s="127">
        <f t="shared" si="7"/>
        <v>0</v>
      </c>
      <c r="M87" s="127">
        <f t="shared" si="8"/>
        <v>0</v>
      </c>
      <c r="N87" s="127">
        <f t="shared" si="9"/>
        <v>0</v>
      </c>
      <c r="O87" s="127">
        <f t="shared" si="10"/>
        <v>0</v>
      </c>
      <c r="P87" s="127">
        <f t="shared" si="11"/>
        <v>0</v>
      </c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</row>
    <row r="88" spans="1:218" s="5" customFormat="1">
      <c r="A88" s="1"/>
      <c r="B88" s="85" t="s">
        <v>142</v>
      </c>
      <c r="C88" s="85" t="s">
        <v>142</v>
      </c>
      <c r="D88" s="91"/>
      <c r="E88" s="91"/>
      <c r="F88" s="92"/>
      <c r="G88" s="80"/>
      <c r="H88" s="93" t="s">
        <v>144</v>
      </c>
      <c r="I88" s="94"/>
      <c r="J88" s="80"/>
      <c r="K88" s="127">
        <f t="shared" si="6"/>
        <v>0</v>
      </c>
      <c r="L88" s="127">
        <f t="shared" si="7"/>
        <v>0</v>
      </c>
      <c r="M88" s="127">
        <f t="shared" si="8"/>
        <v>0</v>
      </c>
      <c r="N88" s="127">
        <f t="shared" si="9"/>
        <v>0</v>
      </c>
      <c r="O88" s="127">
        <f t="shared" si="10"/>
        <v>0</v>
      </c>
      <c r="P88" s="127">
        <f t="shared" si="11"/>
        <v>0</v>
      </c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</row>
    <row r="89" spans="1:218" s="5" customFormat="1">
      <c r="A89" s="1"/>
      <c r="B89" s="85" t="s">
        <v>142</v>
      </c>
      <c r="C89" s="85" t="s">
        <v>142</v>
      </c>
      <c r="D89" s="91"/>
      <c r="E89" s="91"/>
      <c r="F89" s="92"/>
      <c r="G89" s="80"/>
      <c r="H89" s="93" t="s">
        <v>144</v>
      </c>
      <c r="I89" s="94"/>
      <c r="J89" s="80"/>
      <c r="K89" s="127">
        <f t="shared" si="6"/>
        <v>0</v>
      </c>
      <c r="L89" s="127">
        <f t="shared" si="7"/>
        <v>0</v>
      </c>
      <c r="M89" s="127">
        <f t="shared" si="8"/>
        <v>0</v>
      </c>
      <c r="N89" s="127">
        <f t="shared" si="9"/>
        <v>0</v>
      </c>
      <c r="O89" s="127">
        <f t="shared" si="10"/>
        <v>0</v>
      </c>
      <c r="P89" s="127">
        <f t="shared" si="11"/>
        <v>0</v>
      </c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</row>
    <row r="90" spans="1:218" s="5" customFormat="1">
      <c r="A90" s="1"/>
      <c r="B90" s="85" t="s">
        <v>142</v>
      </c>
      <c r="C90" s="85" t="s">
        <v>142</v>
      </c>
      <c r="D90" s="91"/>
      <c r="E90" s="91"/>
      <c r="F90" s="92"/>
      <c r="G90" s="80"/>
      <c r="H90" s="93" t="s">
        <v>144</v>
      </c>
      <c r="I90" s="94"/>
      <c r="J90" s="80"/>
      <c r="K90" s="127">
        <f t="shared" si="6"/>
        <v>0</v>
      </c>
      <c r="L90" s="127">
        <f t="shared" si="7"/>
        <v>0</v>
      </c>
      <c r="M90" s="127">
        <f t="shared" si="8"/>
        <v>0</v>
      </c>
      <c r="N90" s="127">
        <f t="shared" si="9"/>
        <v>0</v>
      </c>
      <c r="O90" s="127">
        <f t="shared" si="10"/>
        <v>0</v>
      </c>
      <c r="P90" s="127">
        <f t="shared" si="11"/>
        <v>0</v>
      </c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</row>
    <row r="91" spans="1:218" s="5" customFormat="1">
      <c r="A91" s="1"/>
      <c r="B91" s="85" t="s">
        <v>142</v>
      </c>
      <c r="C91" s="85" t="s">
        <v>142</v>
      </c>
      <c r="D91" s="91"/>
      <c r="E91" s="91"/>
      <c r="F91" s="92"/>
      <c r="G91" s="80"/>
      <c r="H91" s="93" t="s">
        <v>144</v>
      </c>
      <c r="I91" s="94"/>
      <c r="J91" s="80"/>
      <c r="K91" s="127">
        <f t="shared" si="6"/>
        <v>0</v>
      </c>
      <c r="L91" s="127">
        <f t="shared" si="7"/>
        <v>0</v>
      </c>
      <c r="M91" s="127">
        <f t="shared" si="8"/>
        <v>0</v>
      </c>
      <c r="N91" s="127">
        <f t="shared" si="9"/>
        <v>0</v>
      </c>
      <c r="O91" s="127">
        <f t="shared" si="10"/>
        <v>0</v>
      </c>
      <c r="P91" s="127">
        <f t="shared" si="11"/>
        <v>0</v>
      </c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</row>
    <row r="92" spans="1:218" s="5" customFormat="1">
      <c r="A92" s="1"/>
      <c r="B92" s="85" t="s">
        <v>142</v>
      </c>
      <c r="C92" s="85" t="s">
        <v>142</v>
      </c>
      <c r="D92" s="91"/>
      <c r="E92" s="91"/>
      <c r="F92" s="92"/>
      <c r="G92" s="80"/>
      <c r="H92" s="93" t="s">
        <v>144</v>
      </c>
      <c r="I92" s="94"/>
      <c r="J92" s="80"/>
      <c r="K92" s="127">
        <f t="shared" si="6"/>
        <v>0</v>
      </c>
      <c r="L92" s="127">
        <f t="shared" si="7"/>
        <v>0</v>
      </c>
      <c r="M92" s="127">
        <f t="shared" si="8"/>
        <v>0</v>
      </c>
      <c r="N92" s="127">
        <f t="shared" si="9"/>
        <v>0</v>
      </c>
      <c r="O92" s="127">
        <f t="shared" si="10"/>
        <v>0</v>
      </c>
      <c r="P92" s="127">
        <f t="shared" si="11"/>
        <v>0</v>
      </c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</row>
    <row r="93" spans="1:218" s="5" customFormat="1">
      <c r="A93" s="1"/>
      <c r="B93" s="85" t="s">
        <v>142</v>
      </c>
      <c r="C93" s="85" t="s">
        <v>142</v>
      </c>
      <c r="D93" s="91"/>
      <c r="E93" s="91"/>
      <c r="F93" s="92"/>
      <c r="G93" s="80"/>
      <c r="H93" s="93" t="s">
        <v>144</v>
      </c>
      <c r="I93" s="94"/>
      <c r="J93" s="80"/>
      <c r="K93" s="127">
        <f t="shared" si="6"/>
        <v>0</v>
      </c>
      <c r="L93" s="127">
        <f t="shared" si="7"/>
        <v>0</v>
      </c>
      <c r="M93" s="127">
        <f t="shared" si="8"/>
        <v>0</v>
      </c>
      <c r="N93" s="127">
        <f t="shared" si="9"/>
        <v>0</v>
      </c>
      <c r="O93" s="127">
        <f t="shared" si="10"/>
        <v>0</v>
      </c>
      <c r="P93" s="127">
        <f t="shared" si="11"/>
        <v>0</v>
      </c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</row>
    <row r="94" spans="1:218" s="5" customFormat="1">
      <c r="A94" s="1"/>
      <c r="B94" s="85" t="s">
        <v>142</v>
      </c>
      <c r="C94" s="85" t="s">
        <v>142</v>
      </c>
      <c r="D94" s="91"/>
      <c r="E94" s="91"/>
      <c r="F94" s="92"/>
      <c r="G94" s="80"/>
      <c r="H94" s="93" t="s">
        <v>144</v>
      </c>
      <c r="I94" s="94"/>
      <c r="J94" s="80"/>
      <c r="K94" s="127">
        <f t="shared" si="6"/>
        <v>0</v>
      </c>
      <c r="L94" s="127">
        <f t="shared" si="7"/>
        <v>0</v>
      </c>
      <c r="M94" s="127">
        <f t="shared" si="8"/>
        <v>0</v>
      </c>
      <c r="N94" s="127">
        <f t="shared" si="9"/>
        <v>0</v>
      </c>
      <c r="O94" s="127">
        <f t="shared" si="10"/>
        <v>0</v>
      </c>
      <c r="P94" s="127">
        <f t="shared" si="11"/>
        <v>0</v>
      </c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</row>
    <row r="95" spans="1:218" s="5" customFormat="1">
      <c r="A95" s="1"/>
      <c r="B95" s="85" t="s">
        <v>142</v>
      </c>
      <c r="C95" s="85" t="s">
        <v>142</v>
      </c>
      <c r="D95" s="91"/>
      <c r="E95" s="91"/>
      <c r="F95" s="92"/>
      <c r="G95" s="80"/>
      <c r="H95" s="93" t="s">
        <v>144</v>
      </c>
      <c r="I95" s="94"/>
      <c r="J95" s="80"/>
      <c r="K95" s="127">
        <f t="shared" si="6"/>
        <v>0</v>
      </c>
      <c r="L95" s="127">
        <f t="shared" si="7"/>
        <v>0</v>
      </c>
      <c r="M95" s="127">
        <f t="shared" si="8"/>
        <v>0</v>
      </c>
      <c r="N95" s="127">
        <f t="shared" si="9"/>
        <v>0</v>
      </c>
      <c r="O95" s="127">
        <f t="shared" si="10"/>
        <v>0</v>
      </c>
      <c r="P95" s="127">
        <f t="shared" si="11"/>
        <v>0</v>
      </c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</row>
    <row r="96" spans="1:218" s="5" customFormat="1">
      <c r="A96" s="1"/>
      <c r="B96" s="85" t="s">
        <v>142</v>
      </c>
      <c r="C96" s="85" t="s">
        <v>142</v>
      </c>
      <c r="D96" s="91"/>
      <c r="E96" s="91"/>
      <c r="F96" s="92"/>
      <c r="G96" s="80"/>
      <c r="H96" s="93" t="s">
        <v>144</v>
      </c>
      <c r="I96" s="94"/>
      <c r="J96" s="80"/>
      <c r="K96" s="127">
        <f t="shared" si="6"/>
        <v>0</v>
      </c>
      <c r="L96" s="127">
        <f t="shared" si="7"/>
        <v>0</v>
      </c>
      <c r="M96" s="127">
        <f t="shared" si="8"/>
        <v>0</v>
      </c>
      <c r="N96" s="127">
        <f t="shared" si="9"/>
        <v>0</v>
      </c>
      <c r="O96" s="127">
        <f t="shared" si="10"/>
        <v>0</v>
      </c>
      <c r="P96" s="127">
        <f t="shared" si="11"/>
        <v>0</v>
      </c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</row>
    <row r="97" spans="1:218" s="5" customFormat="1">
      <c r="A97" s="1"/>
      <c r="B97" s="85" t="s">
        <v>142</v>
      </c>
      <c r="C97" s="85" t="s">
        <v>142</v>
      </c>
      <c r="D97" s="91"/>
      <c r="E97" s="91"/>
      <c r="F97" s="92"/>
      <c r="G97" s="80"/>
      <c r="H97" s="93" t="s">
        <v>144</v>
      </c>
      <c r="I97" s="94"/>
      <c r="J97" s="80"/>
      <c r="K97" s="127">
        <f t="shared" si="6"/>
        <v>0</v>
      </c>
      <c r="L97" s="127">
        <f t="shared" si="7"/>
        <v>0</v>
      </c>
      <c r="M97" s="127">
        <f t="shared" si="8"/>
        <v>0</v>
      </c>
      <c r="N97" s="127">
        <f t="shared" si="9"/>
        <v>0</v>
      </c>
      <c r="O97" s="127">
        <f t="shared" si="10"/>
        <v>0</v>
      </c>
      <c r="P97" s="127">
        <f t="shared" si="11"/>
        <v>0</v>
      </c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</row>
    <row r="98" spans="1:218" s="5" customFormat="1">
      <c r="A98" s="1"/>
      <c r="B98" s="85" t="s">
        <v>142</v>
      </c>
      <c r="C98" s="85" t="s">
        <v>142</v>
      </c>
      <c r="D98" s="91"/>
      <c r="E98" s="91"/>
      <c r="F98" s="92"/>
      <c r="G98" s="80"/>
      <c r="H98" s="93" t="s">
        <v>144</v>
      </c>
      <c r="I98" s="94"/>
      <c r="J98" s="80"/>
      <c r="K98" s="127">
        <f t="shared" si="6"/>
        <v>0</v>
      </c>
      <c r="L98" s="127">
        <f t="shared" si="7"/>
        <v>0</v>
      </c>
      <c r="M98" s="127">
        <f t="shared" si="8"/>
        <v>0</v>
      </c>
      <c r="N98" s="127">
        <f t="shared" si="9"/>
        <v>0</v>
      </c>
      <c r="O98" s="127">
        <f t="shared" si="10"/>
        <v>0</v>
      </c>
      <c r="P98" s="127">
        <f t="shared" si="11"/>
        <v>0</v>
      </c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</row>
    <row r="99" spans="1:218" s="5" customFormat="1">
      <c r="A99" s="1"/>
      <c r="B99" s="85" t="s">
        <v>142</v>
      </c>
      <c r="C99" s="85" t="s">
        <v>142</v>
      </c>
      <c r="D99" s="91"/>
      <c r="E99" s="91"/>
      <c r="F99" s="92"/>
      <c r="G99" s="80"/>
      <c r="H99" s="93" t="s">
        <v>144</v>
      </c>
      <c r="I99" s="94"/>
      <c r="J99" s="80"/>
      <c r="K99" s="127">
        <f t="shared" si="6"/>
        <v>0</v>
      </c>
      <c r="L99" s="127">
        <f t="shared" si="7"/>
        <v>0</v>
      </c>
      <c r="M99" s="127">
        <f t="shared" si="8"/>
        <v>0</v>
      </c>
      <c r="N99" s="127">
        <f t="shared" si="9"/>
        <v>0</v>
      </c>
      <c r="O99" s="127">
        <f t="shared" si="10"/>
        <v>0</v>
      </c>
      <c r="P99" s="127">
        <f t="shared" si="11"/>
        <v>0</v>
      </c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</row>
    <row r="100" spans="1:218" s="5" customFormat="1">
      <c r="A100" s="1"/>
      <c r="B100" s="85" t="s">
        <v>142</v>
      </c>
      <c r="C100" s="85" t="s">
        <v>142</v>
      </c>
      <c r="D100" s="91"/>
      <c r="E100" s="91"/>
      <c r="F100" s="92"/>
      <c r="G100" s="80"/>
      <c r="H100" s="93" t="s">
        <v>144</v>
      </c>
      <c r="I100" s="94"/>
      <c r="J100" s="80"/>
      <c r="K100" s="127">
        <f t="shared" si="6"/>
        <v>0</v>
      </c>
      <c r="L100" s="127">
        <f t="shared" si="7"/>
        <v>0</v>
      </c>
      <c r="M100" s="127">
        <f t="shared" si="8"/>
        <v>0</v>
      </c>
      <c r="N100" s="127">
        <f t="shared" si="9"/>
        <v>0</v>
      </c>
      <c r="O100" s="127">
        <f t="shared" si="10"/>
        <v>0</v>
      </c>
      <c r="P100" s="127">
        <f t="shared" si="11"/>
        <v>0</v>
      </c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</row>
    <row r="101" spans="1:218" s="5" customFormat="1">
      <c r="A101" s="1"/>
      <c r="B101" s="85" t="s">
        <v>142</v>
      </c>
      <c r="C101" s="85" t="s">
        <v>142</v>
      </c>
      <c r="D101" s="91"/>
      <c r="E101" s="91"/>
      <c r="F101" s="92"/>
      <c r="G101" s="80"/>
      <c r="H101" s="93" t="s">
        <v>144</v>
      </c>
      <c r="I101" s="94"/>
      <c r="J101" s="80"/>
      <c r="K101" s="127">
        <f t="shared" si="6"/>
        <v>0</v>
      </c>
      <c r="L101" s="127">
        <f t="shared" si="7"/>
        <v>0</v>
      </c>
      <c r="M101" s="127">
        <f t="shared" si="8"/>
        <v>0</v>
      </c>
      <c r="N101" s="127">
        <f t="shared" si="9"/>
        <v>0</v>
      </c>
      <c r="O101" s="127">
        <f t="shared" si="10"/>
        <v>0</v>
      </c>
      <c r="P101" s="127">
        <f t="shared" si="11"/>
        <v>0</v>
      </c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</row>
    <row r="102" spans="1:218" s="5" customFormat="1">
      <c r="A102" s="1"/>
      <c r="B102" s="85" t="s">
        <v>142</v>
      </c>
      <c r="C102" s="85" t="s">
        <v>142</v>
      </c>
      <c r="D102" s="91"/>
      <c r="E102" s="91"/>
      <c r="F102" s="92"/>
      <c r="G102" s="80"/>
      <c r="H102" s="93" t="s">
        <v>144</v>
      </c>
      <c r="I102" s="94"/>
      <c r="J102" s="80"/>
      <c r="K102" s="127">
        <f t="shared" si="6"/>
        <v>0</v>
      </c>
      <c r="L102" s="127">
        <f t="shared" si="7"/>
        <v>0</v>
      </c>
      <c r="M102" s="127">
        <f t="shared" si="8"/>
        <v>0</v>
      </c>
      <c r="N102" s="127">
        <f t="shared" si="9"/>
        <v>0</v>
      </c>
      <c r="O102" s="127">
        <f t="shared" si="10"/>
        <v>0</v>
      </c>
      <c r="P102" s="127">
        <f t="shared" si="11"/>
        <v>0</v>
      </c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</row>
    <row r="103" spans="1:218" s="5" customFormat="1">
      <c r="A103" s="1"/>
      <c r="B103" s="85" t="s">
        <v>142</v>
      </c>
      <c r="C103" s="85" t="s">
        <v>142</v>
      </c>
      <c r="D103" s="91"/>
      <c r="E103" s="91"/>
      <c r="F103" s="92"/>
      <c r="G103" s="80"/>
      <c r="H103" s="93" t="s">
        <v>144</v>
      </c>
      <c r="I103" s="94"/>
      <c r="J103" s="80"/>
      <c r="K103" s="127">
        <f t="shared" si="6"/>
        <v>0</v>
      </c>
      <c r="L103" s="127">
        <f t="shared" si="7"/>
        <v>0</v>
      </c>
      <c r="M103" s="127">
        <f t="shared" si="8"/>
        <v>0</v>
      </c>
      <c r="N103" s="127">
        <f t="shared" si="9"/>
        <v>0</v>
      </c>
      <c r="O103" s="127">
        <f t="shared" si="10"/>
        <v>0</v>
      </c>
      <c r="P103" s="127">
        <f t="shared" si="11"/>
        <v>0</v>
      </c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</row>
    <row r="104" spans="1:218" s="5" customFormat="1">
      <c r="A104" s="1"/>
      <c r="B104" s="85" t="s">
        <v>142</v>
      </c>
      <c r="C104" s="85" t="s">
        <v>142</v>
      </c>
      <c r="D104" s="91"/>
      <c r="E104" s="91"/>
      <c r="F104" s="92"/>
      <c r="G104" s="80"/>
      <c r="H104" s="93" t="s">
        <v>144</v>
      </c>
      <c r="I104" s="94"/>
      <c r="J104" s="80"/>
      <c r="K104" s="127">
        <f t="shared" si="6"/>
        <v>0</v>
      </c>
      <c r="L104" s="127">
        <f t="shared" si="7"/>
        <v>0</v>
      </c>
      <c r="M104" s="127">
        <f t="shared" si="8"/>
        <v>0</v>
      </c>
      <c r="N104" s="127">
        <f t="shared" si="9"/>
        <v>0</v>
      </c>
      <c r="O104" s="127">
        <f t="shared" si="10"/>
        <v>0</v>
      </c>
      <c r="P104" s="127">
        <f t="shared" si="11"/>
        <v>0</v>
      </c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</row>
    <row r="105" spans="1:218" s="5" customFormat="1">
      <c r="A105" s="1"/>
      <c r="B105" s="85" t="s">
        <v>142</v>
      </c>
      <c r="C105" s="85" t="s">
        <v>142</v>
      </c>
      <c r="D105" s="91"/>
      <c r="E105" s="91"/>
      <c r="F105" s="92"/>
      <c r="G105" s="80"/>
      <c r="H105" s="93" t="s">
        <v>144</v>
      </c>
      <c r="I105" s="94"/>
      <c r="J105" s="80"/>
      <c r="K105" s="127">
        <f t="shared" si="6"/>
        <v>0</v>
      </c>
      <c r="L105" s="127">
        <f t="shared" si="7"/>
        <v>0</v>
      </c>
      <c r="M105" s="127">
        <f t="shared" si="8"/>
        <v>0</v>
      </c>
      <c r="N105" s="127">
        <f t="shared" si="9"/>
        <v>0</v>
      </c>
      <c r="O105" s="127">
        <f t="shared" si="10"/>
        <v>0</v>
      </c>
      <c r="P105" s="127">
        <f t="shared" si="11"/>
        <v>0</v>
      </c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</row>
    <row r="106" spans="1:218" s="5" customFormat="1">
      <c r="A106" s="1"/>
      <c r="B106" s="85" t="s">
        <v>142</v>
      </c>
      <c r="C106" s="85" t="s">
        <v>142</v>
      </c>
      <c r="D106" s="91"/>
      <c r="E106" s="91"/>
      <c r="F106" s="92"/>
      <c r="G106" s="80"/>
      <c r="H106" s="93" t="s">
        <v>144</v>
      </c>
      <c r="I106" s="94"/>
      <c r="J106" s="80"/>
      <c r="K106" s="127">
        <f t="shared" si="6"/>
        <v>0</v>
      </c>
      <c r="L106" s="127">
        <f t="shared" si="7"/>
        <v>0</v>
      </c>
      <c r="M106" s="127">
        <f t="shared" si="8"/>
        <v>0</v>
      </c>
      <c r="N106" s="127">
        <f t="shared" si="9"/>
        <v>0</v>
      </c>
      <c r="O106" s="127">
        <f t="shared" si="10"/>
        <v>0</v>
      </c>
      <c r="P106" s="127">
        <f t="shared" si="11"/>
        <v>0</v>
      </c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</row>
    <row r="107" spans="1:218" s="5" customFormat="1">
      <c r="A107" s="1"/>
      <c r="B107" s="85" t="s">
        <v>142</v>
      </c>
      <c r="C107" s="85" t="s">
        <v>142</v>
      </c>
      <c r="D107" s="91"/>
      <c r="E107" s="91"/>
      <c r="F107" s="92"/>
      <c r="G107" s="80"/>
      <c r="H107" s="93" t="s">
        <v>144</v>
      </c>
      <c r="I107" s="94"/>
      <c r="J107" s="80"/>
      <c r="K107" s="127">
        <f t="shared" si="6"/>
        <v>0</v>
      </c>
      <c r="L107" s="127">
        <f t="shared" si="7"/>
        <v>0</v>
      </c>
      <c r="M107" s="127">
        <f t="shared" si="8"/>
        <v>0</v>
      </c>
      <c r="N107" s="127">
        <f t="shared" si="9"/>
        <v>0</v>
      </c>
      <c r="O107" s="127">
        <f t="shared" si="10"/>
        <v>0</v>
      </c>
      <c r="P107" s="127">
        <f t="shared" si="11"/>
        <v>0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</row>
    <row r="108" spans="1:218" s="5" customFormat="1">
      <c r="A108" s="1"/>
      <c r="B108" s="85" t="s">
        <v>142</v>
      </c>
      <c r="C108" s="85" t="s">
        <v>142</v>
      </c>
      <c r="D108" s="91"/>
      <c r="E108" s="91"/>
      <c r="F108" s="92"/>
      <c r="G108" s="80"/>
      <c r="H108" s="93" t="s">
        <v>144</v>
      </c>
      <c r="I108" s="94"/>
      <c r="J108" s="80"/>
      <c r="K108" s="127">
        <f t="shared" si="6"/>
        <v>0</v>
      </c>
      <c r="L108" s="127">
        <f t="shared" si="7"/>
        <v>0</v>
      </c>
      <c r="M108" s="127">
        <f t="shared" si="8"/>
        <v>0</v>
      </c>
      <c r="N108" s="127">
        <f t="shared" si="9"/>
        <v>0</v>
      </c>
      <c r="O108" s="127">
        <f t="shared" si="10"/>
        <v>0</v>
      </c>
      <c r="P108" s="127">
        <f t="shared" si="11"/>
        <v>0</v>
      </c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</row>
    <row r="109" spans="1:218" s="5" customFormat="1">
      <c r="A109" s="1"/>
      <c r="B109" s="85" t="s">
        <v>142</v>
      </c>
      <c r="C109" s="85" t="s">
        <v>142</v>
      </c>
      <c r="D109" s="91"/>
      <c r="E109" s="91"/>
      <c r="F109" s="92"/>
      <c r="G109" s="80"/>
      <c r="H109" s="93" t="s">
        <v>144</v>
      </c>
      <c r="I109" s="94"/>
      <c r="J109" s="80"/>
      <c r="K109" s="127">
        <f t="shared" si="6"/>
        <v>0</v>
      </c>
      <c r="L109" s="127">
        <f t="shared" si="7"/>
        <v>0</v>
      </c>
      <c r="M109" s="127">
        <f t="shared" si="8"/>
        <v>0</v>
      </c>
      <c r="N109" s="127">
        <f t="shared" si="9"/>
        <v>0</v>
      </c>
      <c r="O109" s="127">
        <f t="shared" si="10"/>
        <v>0</v>
      </c>
      <c r="P109" s="127">
        <f t="shared" si="11"/>
        <v>0</v>
      </c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</row>
    <row r="110" spans="1:218" s="5" customFormat="1">
      <c r="A110" s="1"/>
      <c r="B110" s="85" t="s">
        <v>142</v>
      </c>
      <c r="C110" s="85" t="s">
        <v>142</v>
      </c>
      <c r="D110" s="91"/>
      <c r="E110" s="91"/>
      <c r="F110" s="92"/>
      <c r="G110" s="80"/>
      <c r="H110" s="93" t="s">
        <v>144</v>
      </c>
      <c r="I110" s="94"/>
      <c r="J110" s="80"/>
      <c r="K110" s="127">
        <f t="shared" si="6"/>
        <v>0</v>
      </c>
      <c r="L110" s="127">
        <f t="shared" si="7"/>
        <v>0</v>
      </c>
      <c r="M110" s="127">
        <f t="shared" si="8"/>
        <v>0</v>
      </c>
      <c r="N110" s="127">
        <f t="shared" si="9"/>
        <v>0</v>
      </c>
      <c r="O110" s="127">
        <f t="shared" si="10"/>
        <v>0</v>
      </c>
      <c r="P110" s="127">
        <f t="shared" si="11"/>
        <v>0</v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</row>
    <row r="111" spans="1:218" s="5" customFormat="1">
      <c r="A111" s="1"/>
      <c r="B111" s="85" t="s">
        <v>142</v>
      </c>
      <c r="C111" s="85" t="s">
        <v>142</v>
      </c>
      <c r="D111" s="91"/>
      <c r="E111" s="91"/>
      <c r="F111" s="92"/>
      <c r="G111" s="80"/>
      <c r="H111" s="93" t="s">
        <v>144</v>
      </c>
      <c r="I111" s="94"/>
      <c r="J111" s="80"/>
      <c r="K111" s="127">
        <f t="shared" si="6"/>
        <v>0</v>
      </c>
      <c r="L111" s="127">
        <f t="shared" si="7"/>
        <v>0</v>
      </c>
      <c r="M111" s="127">
        <f t="shared" si="8"/>
        <v>0</v>
      </c>
      <c r="N111" s="127">
        <f t="shared" si="9"/>
        <v>0</v>
      </c>
      <c r="O111" s="127">
        <f t="shared" si="10"/>
        <v>0</v>
      </c>
      <c r="P111" s="127">
        <f t="shared" si="11"/>
        <v>0</v>
      </c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</row>
    <row r="112" spans="1:218" s="5" customFormat="1">
      <c r="A112" s="1"/>
      <c r="B112" s="85" t="s">
        <v>142</v>
      </c>
      <c r="C112" s="85" t="s">
        <v>142</v>
      </c>
      <c r="D112" s="91"/>
      <c r="E112" s="91"/>
      <c r="F112" s="92"/>
      <c r="G112" s="80"/>
      <c r="H112" s="93" t="s">
        <v>144</v>
      </c>
      <c r="I112" s="94"/>
      <c r="J112" s="80"/>
      <c r="K112" s="127">
        <f t="shared" si="6"/>
        <v>0</v>
      </c>
      <c r="L112" s="127">
        <f t="shared" si="7"/>
        <v>0</v>
      </c>
      <c r="M112" s="127">
        <f t="shared" si="8"/>
        <v>0</v>
      </c>
      <c r="N112" s="127">
        <f t="shared" si="9"/>
        <v>0</v>
      </c>
      <c r="O112" s="127">
        <f t="shared" si="10"/>
        <v>0</v>
      </c>
      <c r="P112" s="127">
        <f t="shared" si="11"/>
        <v>0</v>
      </c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</row>
    <row r="113" spans="1:218" s="5" customFormat="1">
      <c r="A113" s="1"/>
      <c r="B113" s="85" t="s">
        <v>142</v>
      </c>
      <c r="C113" s="85" t="s">
        <v>142</v>
      </c>
      <c r="D113" s="91"/>
      <c r="E113" s="91"/>
      <c r="F113" s="92"/>
      <c r="G113" s="80"/>
      <c r="H113" s="93" t="s">
        <v>144</v>
      </c>
      <c r="I113" s="94"/>
      <c r="J113" s="80"/>
      <c r="K113" s="127">
        <f t="shared" si="6"/>
        <v>0</v>
      </c>
      <c r="L113" s="127">
        <f t="shared" si="7"/>
        <v>0</v>
      </c>
      <c r="M113" s="127">
        <f t="shared" si="8"/>
        <v>0</v>
      </c>
      <c r="N113" s="127">
        <f t="shared" si="9"/>
        <v>0</v>
      </c>
      <c r="O113" s="127">
        <f t="shared" si="10"/>
        <v>0</v>
      </c>
      <c r="P113" s="127">
        <f t="shared" si="11"/>
        <v>0</v>
      </c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</row>
    <row r="114" spans="1:218" s="5" customFormat="1">
      <c r="A114" s="1"/>
      <c r="B114" s="85" t="s">
        <v>142</v>
      </c>
      <c r="C114" s="85" t="s">
        <v>142</v>
      </c>
      <c r="D114" s="91"/>
      <c r="E114" s="91"/>
      <c r="F114" s="92"/>
      <c r="G114" s="80"/>
      <c r="H114" s="93" t="s">
        <v>144</v>
      </c>
      <c r="I114" s="94"/>
      <c r="J114" s="80"/>
      <c r="K114" s="127">
        <f t="shared" si="6"/>
        <v>0</v>
      </c>
      <c r="L114" s="127">
        <f t="shared" si="7"/>
        <v>0</v>
      </c>
      <c r="M114" s="127">
        <f t="shared" si="8"/>
        <v>0</v>
      </c>
      <c r="N114" s="127">
        <f t="shared" si="9"/>
        <v>0</v>
      </c>
      <c r="O114" s="127">
        <f t="shared" si="10"/>
        <v>0</v>
      </c>
      <c r="P114" s="127">
        <f t="shared" si="11"/>
        <v>0</v>
      </c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</row>
    <row r="115" spans="1:218" s="5" customFormat="1">
      <c r="A115" s="1"/>
      <c r="B115" s="85" t="s">
        <v>142</v>
      </c>
      <c r="C115" s="85" t="s">
        <v>142</v>
      </c>
      <c r="D115" s="91"/>
      <c r="E115" s="91"/>
      <c r="F115" s="92"/>
      <c r="G115" s="80"/>
      <c r="H115" s="93" t="s">
        <v>144</v>
      </c>
      <c r="I115" s="94"/>
      <c r="J115" s="80"/>
      <c r="K115" s="127">
        <f t="shared" si="6"/>
        <v>0</v>
      </c>
      <c r="L115" s="127">
        <f t="shared" si="7"/>
        <v>0</v>
      </c>
      <c r="M115" s="127">
        <f t="shared" si="8"/>
        <v>0</v>
      </c>
      <c r="N115" s="127">
        <f t="shared" si="9"/>
        <v>0</v>
      </c>
      <c r="O115" s="127">
        <f t="shared" si="10"/>
        <v>0</v>
      </c>
      <c r="P115" s="127">
        <f t="shared" si="11"/>
        <v>0</v>
      </c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</row>
    <row r="116" spans="1:218" s="5" customFormat="1">
      <c r="A116" s="1"/>
      <c r="B116" s="85" t="s">
        <v>142</v>
      </c>
      <c r="C116" s="85" t="s">
        <v>142</v>
      </c>
      <c r="D116" s="91"/>
      <c r="E116" s="91"/>
      <c r="F116" s="92"/>
      <c r="G116" s="80"/>
      <c r="H116" s="93" t="s">
        <v>144</v>
      </c>
      <c r="I116" s="94"/>
      <c r="J116" s="80"/>
      <c r="K116" s="127">
        <f t="shared" si="6"/>
        <v>0</v>
      </c>
      <c r="L116" s="127">
        <f t="shared" si="7"/>
        <v>0</v>
      </c>
      <c r="M116" s="127">
        <f t="shared" si="8"/>
        <v>0</v>
      </c>
      <c r="N116" s="127">
        <f t="shared" si="9"/>
        <v>0</v>
      </c>
      <c r="O116" s="127">
        <f t="shared" si="10"/>
        <v>0</v>
      </c>
      <c r="P116" s="127">
        <f t="shared" si="11"/>
        <v>0</v>
      </c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</row>
    <row r="117" spans="1:218" s="5" customFormat="1">
      <c r="A117" s="1"/>
      <c r="B117" s="85" t="s">
        <v>142</v>
      </c>
      <c r="C117" s="85" t="s">
        <v>142</v>
      </c>
      <c r="D117" s="91"/>
      <c r="E117" s="91"/>
      <c r="F117" s="92"/>
      <c r="G117" s="80"/>
      <c r="H117" s="93" t="s">
        <v>144</v>
      </c>
      <c r="I117" s="94"/>
      <c r="J117" s="80"/>
      <c r="K117" s="127">
        <f t="shared" si="6"/>
        <v>0</v>
      </c>
      <c r="L117" s="127">
        <f t="shared" si="7"/>
        <v>0</v>
      </c>
      <c r="M117" s="127">
        <f t="shared" si="8"/>
        <v>0</v>
      </c>
      <c r="N117" s="127">
        <f t="shared" si="9"/>
        <v>0</v>
      </c>
      <c r="O117" s="127">
        <f t="shared" si="10"/>
        <v>0</v>
      </c>
      <c r="P117" s="127">
        <f t="shared" si="11"/>
        <v>0</v>
      </c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</row>
    <row r="118" spans="1:218" s="5" customFormat="1">
      <c r="A118" s="1"/>
      <c r="B118" s="85" t="s">
        <v>142</v>
      </c>
      <c r="C118" s="85" t="s">
        <v>142</v>
      </c>
      <c r="D118" s="91"/>
      <c r="E118" s="91"/>
      <c r="F118" s="92"/>
      <c r="G118" s="80"/>
      <c r="H118" s="93" t="s">
        <v>144</v>
      </c>
      <c r="I118" s="94"/>
      <c r="J118" s="80"/>
      <c r="K118" s="127">
        <f t="shared" si="6"/>
        <v>0</v>
      </c>
      <c r="L118" s="127">
        <f t="shared" si="7"/>
        <v>0</v>
      </c>
      <c r="M118" s="127">
        <f t="shared" si="8"/>
        <v>0</v>
      </c>
      <c r="N118" s="127">
        <f t="shared" si="9"/>
        <v>0</v>
      </c>
      <c r="O118" s="127">
        <f t="shared" si="10"/>
        <v>0</v>
      </c>
      <c r="P118" s="127">
        <f t="shared" si="11"/>
        <v>0</v>
      </c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</row>
    <row r="119" spans="1:218" s="5" customFormat="1">
      <c r="A119" s="1"/>
      <c r="B119" s="85" t="s">
        <v>142</v>
      </c>
      <c r="C119" s="85" t="s">
        <v>142</v>
      </c>
      <c r="D119" s="91"/>
      <c r="E119" s="91"/>
      <c r="F119" s="92"/>
      <c r="G119" s="80"/>
      <c r="H119" s="93" t="s">
        <v>144</v>
      </c>
      <c r="I119" s="94"/>
      <c r="J119" s="80"/>
      <c r="K119" s="127">
        <f t="shared" si="6"/>
        <v>0</v>
      </c>
      <c r="L119" s="127">
        <f t="shared" si="7"/>
        <v>0</v>
      </c>
      <c r="M119" s="127">
        <f t="shared" si="8"/>
        <v>0</v>
      </c>
      <c r="N119" s="127">
        <f t="shared" si="9"/>
        <v>0</v>
      </c>
      <c r="O119" s="127">
        <f t="shared" si="10"/>
        <v>0</v>
      </c>
      <c r="P119" s="127">
        <f t="shared" si="11"/>
        <v>0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</row>
    <row r="120" spans="1:218" s="5" customFormat="1">
      <c r="A120" s="1"/>
      <c r="B120" s="85" t="s">
        <v>142</v>
      </c>
      <c r="C120" s="85" t="s">
        <v>142</v>
      </c>
      <c r="D120" s="91"/>
      <c r="E120" s="91"/>
      <c r="F120" s="92"/>
      <c r="G120" s="80"/>
      <c r="H120" s="93" t="s">
        <v>144</v>
      </c>
      <c r="I120" s="94"/>
      <c r="J120" s="80"/>
      <c r="K120" s="127">
        <f t="shared" si="6"/>
        <v>0</v>
      </c>
      <c r="L120" s="127">
        <f t="shared" si="7"/>
        <v>0</v>
      </c>
      <c r="M120" s="127">
        <f t="shared" si="8"/>
        <v>0</v>
      </c>
      <c r="N120" s="127">
        <f t="shared" si="9"/>
        <v>0</v>
      </c>
      <c r="O120" s="127">
        <f t="shared" si="10"/>
        <v>0</v>
      </c>
      <c r="P120" s="127">
        <f t="shared" si="11"/>
        <v>0</v>
      </c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</row>
    <row r="121" spans="1:218" s="5" customFormat="1">
      <c r="A121" s="1"/>
      <c r="B121" s="85" t="s">
        <v>142</v>
      </c>
      <c r="C121" s="85" t="s">
        <v>142</v>
      </c>
      <c r="D121" s="91"/>
      <c r="E121" s="91"/>
      <c r="F121" s="92"/>
      <c r="G121" s="80"/>
      <c r="H121" s="93" t="s">
        <v>144</v>
      </c>
      <c r="I121" s="94"/>
      <c r="J121" s="80"/>
      <c r="K121" s="127">
        <f t="shared" si="6"/>
        <v>0</v>
      </c>
      <c r="L121" s="127">
        <f t="shared" si="7"/>
        <v>0</v>
      </c>
      <c r="M121" s="127">
        <f t="shared" si="8"/>
        <v>0</v>
      </c>
      <c r="N121" s="127">
        <f t="shared" si="9"/>
        <v>0</v>
      </c>
      <c r="O121" s="127">
        <f t="shared" si="10"/>
        <v>0</v>
      </c>
      <c r="P121" s="127">
        <f t="shared" si="11"/>
        <v>0</v>
      </c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</row>
    <row r="122" spans="1:218" s="5" customFormat="1">
      <c r="A122" s="1"/>
      <c r="B122" s="85" t="s">
        <v>142</v>
      </c>
      <c r="C122" s="85" t="s">
        <v>142</v>
      </c>
      <c r="D122" s="91"/>
      <c r="E122" s="91"/>
      <c r="F122" s="92"/>
      <c r="G122" s="80"/>
      <c r="H122" s="93" t="s">
        <v>144</v>
      </c>
      <c r="I122" s="94"/>
      <c r="J122" s="80"/>
      <c r="K122" s="127">
        <f t="shared" si="6"/>
        <v>0</v>
      </c>
      <c r="L122" s="127">
        <f t="shared" si="7"/>
        <v>0</v>
      </c>
      <c r="M122" s="127">
        <f t="shared" si="8"/>
        <v>0</v>
      </c>
      <c r="N122" s="127">
        <f t="shared" si="9"/>
        <v>0</v>
      </c>
      <c r="O122" s="127">
        <f t="shared" si="10"/>
        <v>0</v>
      </c>
      <c r="P122" s="127">
        <f t="shared" si="11"/>
        <v>0</v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</row>
    <row r="123" spans="1:218" s="5" customFormat="1">
      <c r="A123" s="1"/>
      <c r="B123" s="85" t="s">
        <v>142</v>
      </c>
      <c r="C123" s="85" t="s">
        <v>142</v>
      </c>
      <c r="D123" s="91"/>
      <c r="E123" s="91"/>
      <c r="F123" s="92"/>
      <c r="G123" s="80"/>
      <c r="H123" s="93" t="s">
        <v>144</v>
      </c>
      <c r="I123" s="94"/>
      <c r="J123" s="80"/>
      <c r="K123" s="127">
        <f t="shared" si="6"/>
        <v>0</v>
      </c>
      <c r="L123" s="127">
        <f t="shared" si="7"/>
        <v>0</v>
      </c>
      <c r="M123" s="127">
        <f t="shared" si="8"/>
        <v>0</v>
      </c>
      <c r="N123" s="127">
        <f t="shared" si="9"/>
        <v>0</v>
      </c>
      <c r="O123" s="127">
        <f t="shared" si="10"/>
        <v>0</v>
      </c>
      <c r="P123" s="127">
        <f t="shared" si="11"/>
        <v>0</v>
      </c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</row>
    <row r="124" spans="1:218" s="5" customFormat="1">
      <c r="A124" s="1"/>
      <c r="B124" s="85" t="s">
        <v>142</v>
      </c>
      <c r="C124" s="85" t="s">
        <v>142</v>
      </c>
      <c r="D124" s="91"/>
      <c r="E124" s="91"/>
      <c r="F124" s="92"/>
      <c r="G124" s="80"/>
      <c r="H124" s="93" t="s">
        <v>144</v>
      </c>
      <c r="I124" s="94"/>
      <c r="J124" s="80"/>
      <c r="K124" s="127">
        <f t="shared" si="6"/>
        <v>0</v>
      </c>
      <c r="L124" s="127">
        <f t="shared" si="7"/>
        <v>0</v>
      </c>
      <c r="M124" s="127">
        <f t="shared" si="8"/>
        <v>0</v>
      </c>
      <c r="N124" s="127">
        <f t="shared" si="9"/>
        <v>0</v>
      </c>
      <c r="O124" s="127">
        <f t="shared" si="10"/>
        <v>0</v>
      </c>
      <c r="P124" s="127">
        <f t="shared" si="11"/>
        <v>0</v>
      </c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</row>
    <row r="125" spans="1:218" s="5" customFormat="1">
      <c r="A125" s="1"/>
      <c r="B125" s="85" t="s">
        <v>142</v>
      </c>
      <c r="C125" s="85" t="s">
        <v>142</v>
      </c>
      <c r="D125" s="91"/>
      <c r="E125" s="91"/>
      <c r="F125" s="92"/>
      <c r="G125" s="80"/>
      <c r="H125" s="93" t="s">
        <v>144</v>
      </c>
      <c r="I125" s="94"/>
      <c r="J125" s="80"/>
      <c r="K125" s="127">
        <f t="shared" si="6"/>
        <v>0</v>
      </c>
      <c r="L125" s="127">
        <f t="shared" si="7"/>
        <v>0</v>
      </c>
      <c r="M125" s="127">
        <f t="shared" si="8"/>
        <v>0</v>
      </c>
      <c r="N125" s="127">
        <f t="shared" si="9"/>
        <v>0</v>
      </c>
      <c r="O125" s="127">
        <f t="shared" si="10"/>
        <v>0</v>
      </c>
      <c r="P125" s="127">
        <f t="shared" si="11"/>
        <v>0</v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</row>
    <row r="126" spans="1:218" s="5" customFormat="1">
      <c r="A126" s="1"/>
      <c r="B126" s="85" t="s">
        <v>142</v>
      </c>
      <c r="C126" s="85" t="s">
        <v>142</v>
      </c>
      <c r="D126" s="91"/>
      <c r="E126" s="91"/>
      <c r="F126" s="92"/>
      <c r="G126" s="80"/>
      <c r="H126" s="93" t="s">
        <v>144</v>
      </c>
      <c r="I126" s="94"/>
      <c r="J126" s="80"/>
      <c r="K126" s="127">
        <f t="shared" si="6"/>
        <v>0</v>
      </c>
      <c r="L126" s="127">
        <f t="shared" si="7"/>
        <v>0</v>
      </c>
      <c r="M126" s="127">
        <f t="shared" si="8"/>
        <v>0</v>
      </c>
      <c r="N126" s="127">
        <f t="shared" si="9"/>
        <v>0</v>
      </c>
      <c r="O126" s="127">
        <f t="shared" si="10"/>
        <v>0</v>
      </c>
      <c r="P126" s="127">
        <f t="shared" si="11"/>
        <v>0</v>
      </c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</row>
    <row r="127" spans="1:218" s="5" customFormat="1">
      <c r="A127" s="1"/>
      <c r="B127" s="85" t="s">
        <v>142</v>
      </c>
      <c r="C127" s="85" t="s">
        <v>142</v>
      </c>
      <c r="D127" s="91"/>
      <c r="E127" s="91"/>
      <c r="F127" s="92"/>
      <c r="G127" s="80"/>
      <c r="H127" s="93" t="s">
        <v>144</v>
      </c>
      <c r="I127" s="94"/>
      <c r="J127" s="80"/>
      <c r="K127" s="127">
        <f t="shared" si="6"/>
        <v>0</v>
      </c>
      <c r="L127" s="127">
        <f t="shared" si="7"/>
        <v>0</v>
      </c>
      <c r="M127" s="127">
        <f t="shared" si="8"/>
        <v>0</v>
      </c>
      <c r="N127" s="127">
        <f t="shared" si="9"/>
        <v>0</v>
      </c>
      <c r="O127" s="127">
        <f t="shared" si="10"/>
        <v>0</v>
      </c>
      <c r="P127" s="127">
        <f t="shared" si="11"/>
        <v>0</v>
      </c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</row>
    <row r="128" spans="1:218" s="5" customFormat="1">
      <c r="A128" s="1"/>
      <c r="B128" s="85" t="s">
        <v>142</v>
      </c>
      <c r="C128" s="85" t="s">
        <v>142</v>
      </c>
      <c r="D128" s="91"/>
      <c r="E128" s="91"/>
      <c r="F128" s="92"/>
      <c r="G128" s="80"/>
      <c r="H128" s="93" t="s">
        <v>144</v>
      </c>
      <c r="I128" s="94"/>
      <c r="J128" s="80"/>
      <c r="K128" s="127">
        <f t="shared" si="6"/>
        <v>0</v>
      </c>
      <c r="L128" s="127">
        <f t="shared" si="7"/>
        <v>0</v>
      </c>
      <c r="M128" s="127">
        <f t="shared" si="8"/>
        <v>0</v>
      </c>
      <c r="N128" s="127">
        <f t="shared" si="9"/>
        <v>0</v>
      </c>
      <c r="O128" s="127">
        <f t="shared" si="10"/>
        <v>0</v>
      </c>
      <c r="P128" s="127">
        <f t="shared" si="11"/>
        <v>0</v>
      </c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</row>
    <row r="129" spans="1:218" s="5" customFormat="1">
      <c r="A129" s="1"/>
      <c r="B129" s="85" t="s">
        <v>142</v>
      </c>
      <c r="C129" s="85" t="s">
        <v>142</v>
      </c>
      <c r="D129" s="91"/>
      <c r="E129" s="91"/>
      <c r="F129" s="92"/>
      <c r="G129" s="80"/>
      <c r="H129" s="93" t="s">
        <v>144</v>
      </c>
      <c r="I129" s="94"/>
      <c r="J129" s="80"/>
      <c r="K129" s="127">
        <f t="shared" si="6"/>
        <v>0</v>
      </c>
      <c r="L129" s="127">
        <f t="shared" si="7"/>
        <v>0</v>
      </c>
      <c r="M129" s="127">
        <f t="shared" si="8"/>
        <v>0</v>
      </c>
      <c r="N129" s="127">
        <f t="shared" si="9"/>
        <v>0</v>
      </c>
      <c r="O129" s="127">
        <f t="shared" si="10"/>
        <v>0</v>
      </c>
      <c r="P129" s="127">
        <f t="shared" si="11"/>
        <v>0</v>
      </c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</row>
    <row r="130" spans="1:218" s="5" customFormat="1">
      <c r="A130" s="1"/>
      <c r="B130" s="85" t="s">
        <v>142</v>
      </c>
      <c r="C130" s="85" t="s">
        <v>142</v>
      </c>
      <c r="D130" s="91"/>
      <c r="E130" s="91"/>
      <c r="F130" s="92"/>
      <c r="G130" s="80"/>
      <c r="H130" s="93" t="s">
        <v>144</v>
      </c>
      <c r="I130" s="94"/>
      <c r="J130" s="80"/>
      <c r="K130" s="127">
        <f t="shared" si="6"/>
        <v>0</v>
      </c>
      <c r="L130" s="127">
        <f t="shared" si="7"/>
        <v>0</v>
      </c>
      <c r="M130" s="127">
        <f t="shared" si="8"/>
        <v>0</v>
      </c>
      <c r="N130" s="127">
        <f t="shared" si="9"/>
        <v>0</v>
      </c>
      <c r="O130" s="127">
        <f t="shared" si="10"/>
        <v>0</v>
      </c>
      <c r="P130" s="127">
        <f t="shared" si="11"/>
        <v>0</v>
      </c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</row>
    <row r="131" spans="1:218" s="5" customFormat="1">
      <c r="A131" s="1"/>
      <c r="B131" s="85" t="s">
        <v>142</v>
      </c>
      <c r="C131" s="85" t="s">
        <v>142</v>
      </c>
      <c r="D131" s="91"/>
      <c r="E131" s="91"/>
      <c r="F131" s="92"/>
      <c r="G131" s="80"/>
      <c r="H131" s="93" t="s">
        <v>144</v>
      </c>
      <c r="I131" s="94"/>
      <c r="J131" s="80"/>
      <c r="K131" s="127">
        <f t="shared" si="6"/>
        <v>0</v>
      </c>
      <c r="L131" s="127">
        <f t="shared" si="7"/>
        <v>0</v>
      </c>
      <c r="M131" s="127">
        <f t="shared" si="8"/>
        <v>0</v>
      </c>
      <c r="N131" s="127">
        <f t="shared" si="9"/>
        <v>0</v>
      </c>
      <c r="O131" s="127">
        <f t="shared" si="10"/>
        <v>0</v>
      </c>
      <c r="P131" s="127">
        <f t="shared" si="11"/>
        <v>0</v>
      </c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</row>
    <row r="132" spans="1:218" s="5" customFormat="1">
      <c r="A132" s="1"/>
      <c r="B132" s="85" t="s">
        <v>142</v>
      </c>
      <c r="C132" s="85" t="s">
        <v>142</v>
      </c>
      <c r="D132" s="91"/>
      <c r="E132" s="91"/>
      <c r="F132" s="92"/>
      <c r="G132" s="80"/>
      <c r="H132" s="93" t="s">
        <v>144</v>
      </c>
      <c r="I132" s="94"/>
      <c r="J132" s="80"/>
      <c r="K132" s="127">
        <f t="shared" si="6"/>
        <v>0</v>
      </c>
      <c r="L132" s="127">
        <f t="shared" si="7"/>
        <v>0</v>
      </c>
      <c r="M132" s="127">
        <f t="shared" si="8"/>
        <v>0</v>
      </c>
      <c r="N132" s="127">
        <f t="shared" si="9"/>
        <v>0</v>
      </c>
      <c r="O132" s="127">
        <f t="shared" si="10"/>
        <v>0</v>
      </c>
      <c r="P132" s="127">
        <f t="shared" si="11"/>
        <v>0</v>
      </c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</row>
    <row r="133" spans="1:218" s="5" customFormat="1">
      <c r="A133" s="1"/>
      <c r="B133" s="85" t="s">
        <v>142</v>
      </c>
      <c r="C133" s="85" t="s">
        <v>142</v>
      </c>
      <c r="D133" s="91"/>
      <c r="E133" s="91"/>
      <c r="F133" s="92"/>
      <c r="G133" s="80"/>
      <c r="H133" s="93" t="s">
        <v>144</v>
      </c>
      <c r="I133" s="94"/>
      <c r="J133" s="80"/>
      <c r="K133" s="127">
        <f t="shared" si="6"/>
        <v>0</v>
      </c>
      <c r="L133" s="127">
        <f t="shared" si="7"/>
        <v>0</v>
      </c>
      <c r="M133" s="127">
        <f t="shared" si="8"/>
        <v>0</v>
      </c>
      <c r="N133" s="127">
        <f t="shared" si="9"/>
        <v>0</v>
      </c>
      <c r="O133" s="127">
        <f t="shared" si="10"/>
        <v>0</v>
      </c>
      <c r="P133" s="127">
        <f t="shared" si="11"/>
        <v>0</v>
      </c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</row>
    <row r="134" spans="1:218" s="5" customFormat="1">
      <c r="A134" s="1"/>
      <c r="B134" s="85" t="s">
        <v>142</v>
      </c>
      <c r="C134" s="85" t="s">
        <v>142</v>
      </c>
      <c r="D134" s="91"/>
      <c r="E134" s="91"/>
      <c r="F134" s="92"/>
      <c r="G134" s="80"/>
      <c r="H134" s="93" t="s">
        <v>144</v>
      </c>
      <c r="I134" s="94"/>
      <c r="J134" s="80"/>
      <c r="K134" s="127">
        <f t="shared" si="6"/>
        <v>0</v>
      </c>
      <c r="L134" s="127">
        <f t="shared" si="7"/>
        <v>0</v>
      </c>
      <c r="M134" s="127">
        <f t="shared" si="8"/>
        <v>0</v>
      </c>
      <c r="N134" s="127">
        <f t="shared" si="9"/>
        <v>0</v>
      </c>
      <c r="O134" s="127">
        <f t="shared" si="10"/>
        <v>0</v>
      </c>
      <c r="P134" s="127">
        <f t="shared" si="11"/>
        <v>0</v>
      </c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</row>
    <row r="135" spans="1:218" s="5" customFormat="1">
      <c r="A135" s="1"/>
      <c r="B135" s="85" t="s">
        <v>142</v>
      </c>
      <c r="C135" s="85" t="s">
        <v>142</v>
      </c>
      <c r="D135" s="91"/>
      <c r="E135" s="91"/>
      <c r="F135" s="92"/>
      <c r="G135" s="80"/>
      <c r="H135" s="93" t="s">
        <v>144</v>
      </c>
      <c r="I135" s="94"/>
      <c r="J135" s="80"/>
      <c r="K135" s="127">
        <f t="shared" si="6"/>
        <v>0</v>
      </c>
      <c r="L135" s="127">
        <f t="shared" si="7"/>
        <v>0</v>
      </c>
      <c r="M135" s="127">
        <f t="shared" si="8"/>
        <v>0</v>
      </c>
      <c r="N135" s="127">
        <f t="shared" si="9"/>
        <v>0</v>
      </c>
      <c r="O135" s="127">
        <f t="shared" si="10"/>
        <v>0</v>
      </c>
      <c r="P135" s="127">
        <f t="shared" si="11"/>
        <v>0</v>
      </c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</row>
    <row r="136" spans="1:218" s="5" customFormat="1">
      <c r="A136" s="1"/>
      <c r="B136" s="85" t="s">
        <v>142</v>
      </c>
      <c r="C136" s="85" t="s">
        <v>142</v>
      </c>
      <c r="D136" s="91"/>
      <c r="E136" s="91"/>
      <c r="F136" s="92"/>
      <c r="G136" s="80"/>
      <c r="H136" s="93" t="s">
        <v>144</v>
      </c>
      <c r="I136" s="94"/>
      <c r="J136" s="80"/>
      <c r="K136" s="127">
        <f t="shared" ref="K136:K174" si="12">IF(H136="Bevart",F136,0)</f>
        <v>0</v>
      </c>
      <c r="L136" s="127">
        <f t="shared" ref="L136:L174" si="13">IF(H136="Ombruk",F136,0)</f>
        <v>0</v>
      </c>
      <c r="M136" s="127">
        <f t="shared" ref="M136:M174" si="14">IF(H136="Overskudd",F136,0)</f>
        <v>0</v>
      </c>
      <c r="N136" s="127">
        <f t="shared" ref="N136:N174" si="15">IF(H136="Gjenvunnet",F136*I136,0)</f>
        <v>0</v>
      </c>
      <c r="O136" s="127">
        <f t="shared" ref="O136:O174" si="16">IF(H136="Gjenvunnet",(1-I136)*F136,0)</f>
        <v>0</v>
      </c>
      <c r="P136" s="127">
        <f t="shared" ref="P136:P174" si="17">IF(H136="Nytt",F136,0)</f>
        <v>0</v>
      </c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</row>
    <row r="137" spans="1:218" s="5" customFormat="1">
      <c r="A137" s="1"/>
      <c r="B137" s="85" t="s">
        <v>142</v>
      </c>
      <c r="C137" s="85" t="s">
        <v>142</v>
      </c>
      <c r="D137" s="91"/>
      <c r="E137" s="91"/>
      <c r="F137" s="92"/>
      <c r="G137" s="80"/>
      <c r="H137" s="93" t="s">
        <v>144</v>
      </c>
      <c r="I137" s="94"/>
      <c r="J137" s="80"/>
      <c r="K137" s="127">
        <f t="shared" si="12"/>
        <v>0</v>
      </c>
      <c r="L137" s="127">
        <f t="shared" si="13"/>
        <v>0</v>
      </c>
      <c r="M137" s="127">
        <f t="shared" si="14"/>
        <v>0</v>
      </c>
      <c r="N137" s="127">
        <f t="shared" si="15"/>
        <v>0</v>
      </c>
      <c r="O137" s="127">
        <f t="shared" si="16"/>
        <v>0</v>
      </c>
      <c r="P137" s="127">
        <f t="shared" si="17"/>
        <v>0</v>
      </c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</row>
    <row r="138" spans="1:218" s="5" customFormat="1">
      <c r="A138" s="1"/>
      <c r="B138" s="85" t="s">
        <v>142</v>
      </c>
      <c r="C138" s="85" t="s">
        <v>142</v>
      </c>
      <c r="D138" s="91"/>
      <c r="E138" s="91"/>
      <c r="F138" s="92"/>
      <c r="G138" s="80"/>
      <c r="H138" s="93" t="s">
        <v>144</v>
      </c>
      <c r="I138" s="94"/>
      <c r="J138" s="80"/>
      <c r="K138" s="127">
        <f t="shared" si="12"/>
        <v>0</v>
      </c>
      <c r="L138" s="127">
        <f t="shared" si="13"/>
        <v>0</v>
      </c>
      <c r="M138" s="127">
        <f t="shared" si="14"/>
        <v>0</v>
      </c>
      <c r="N138" s="127">
        <f t="shared" si="15"/>
        <v>0</v>
      </c>
      <c r="O138" s="127">
        <f t="shared" si="16"/>
        <v>0</v>
      </c>
      <c r="P138" s="127">
        <f t="shared" si="17"/>
        <v>0</v>
      </c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</row>
    <row r="139" spans="1:218" s="5" customFormat="1">
      <c r="A139" s="1"/>
      <c r="B139" s="85" t="s">
        <v>142</v>
      </c>
      <c r="C139" s="85" t="s">
        <v>142</v>
      </c>
      <c r="D139" s="91"/>
      <c r="E139" s="91"/>
      <c r="F139" s="92"/>
      <c r="G139" s="80"/>
      <c r="H139" s="93" t="s">
        <v>144</v>
      </c>
      <c r="I139" s="94"/>
      <c r="J139" s="80"/>
      <c r="K139" s="127">
        <f t="shared" si="12"/>
        <v>0</v>
      </c>
      <c r="L139" s="127">
        <f t="shared" si="13"/>
        <v>0</v>
      </c>
      <c r="M139" s="127">
        <f t="shared" si="14"/>
        <v>0</v>
      </c>
      <c r="N139" s="127">
        <f t="shared" si="15"/>
        <v>0</v>
      </c>
      <c r="O139" s="127">
        <f t="shared" si="16"/>
        <v>0</v>
      </c>
      <c r="P139" s="127">
        <f t="shared" si="17"/>
        <v>0</v>
      </c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</row>
    <row r="140" spans="1:218" s="5" customFormat="1">
      <c r="A140" s="1"/>
      <c r="B140" s="85" t="s">
        <v>142</v>
      </c>
      <c r="C140" s="85" t="s">
        <v>142</v>
      </c>
      <c r="D140" s="85"/>
      <c r="E140" s="85"/>
      <c r="F140" s="96"/>
      <c r="G140" s="80"/>
      <c r="H140" s="93" t="s">
        <v>144</v>
      </c>
      <c r="I140" s="94"/>
      <c r="J140" s="80"/>
      <c r="K140" s="127">
        <f t="shared" si="12"/>
        <v>0</v>
      </c>
      <c r="L140" s="127">
        <f t="shared" si="13"/>
        <v>0</v>
      </c>
      <c r="M140" s="127">
        <f t="shared" si="14"/>
        <v>0</v>
      </c>
      <c r="N140" s="127">
        <f t="shared" si="15"/>
        <v>0</v>
      </c>
      <c r="O140" s="127">
        <f t="shared" si="16"/>
        <v>0</v>
      </c>
      <c r="P140" s="127">
        <f t="shared" si="17"/>
        <v>0</v>
      </c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</row>
    <row r="141" spans="1:218" s="5" customFormat="1">
      <c r="A141" s="1"/>
      <c r="B141" s="85" t="s">
        <v>142</v>
      </c>
      <c r="C141" s="85" t="s">
        <v>142</v>
      </c>
      <c r="D141" s="85"/>
      <c r="E141" s="85"/>
      <c r="F141" s="96"/>
      <c r="G141" s="80"/>
      <c r="H141" s="93" t="s">
        <v>144</v>
      </c>
      <c r="I141" s="94"/>
      <c r="J141" s="80"/>
      <c r="K141" s="127">
        <f t="shared" si="12"/>
        <v>0</v>
      </c>
      <c r="L141" s="127">
        <f t="shared" si="13"/>
        <v>0</v>
      </c>
      <c r="M141" s="127">
        <f t="shared" si="14"/>
        <v>0</v>
      </c>
      <c r="N141" s="127">
        <f t="shared" si="15"/>
        <v>0</v>
      </c>
      <c r="O141" s="127">
        <f t="shared" si="16"/>
        <v>0</v>
      </c>
      <c r="P141" s="127">
        <f t="shared" si="17"/>
        <v>0</v>
      </c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</row>
    <row r="142" spans="1:218" s="5" customFormat="1">
      <c r="A142" s="1"/>
      <c r="B142" s="85" t="s">
        <v>142</v>
      </c>
      <c r="C142" s="85" t="s">
        <v>142</v>
      </c>
      <c r="D142" s="85"/>
      <c r="E142" s="85"/>
      <c r="F142" s="96"/>
      <c r="G142" s="80"/>
      <c r="H142" s="93" t="s">
        <v>144</v>
      </c>
      <c r="I142" s="94"/>
      <c r="J142" s="80"/>
      <c r="K142" s="127">
        <f t="shared" si="12"/>
        <v>0</v>
      </c>
      <c r="L142" s="127">
        <f t="shared" si="13"/>
        <v>0</v>
      </c>
      <c r="M142" s="127">
        <f t="shared" si="14"/>
        <v>0</v>
      </c>
      <c r="N142" s="127">
        <f t="shared" si="15"/>
        <v>0</v>
      </c>
      <c r="O142" s="127">
        <f t="shared" si="16"/>
        <v>0</v>
      </c>
      <c r="P142" s="127">
        <f t="shared" si="17"/>
        <v>0</v>
      </c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</row>
    <row r="143" spans="1:218" s="5" customFormat="1">
      <c r="A143" s="1"/>
      <c r="B143" s="85" t="s">
        <v>142</v>
      </c>
      <c r="C143" s="85" t="s">
        <v>142</v>
      </c>
      <c r="D143" s="85"/>
      <c r="E143" s="85"/>
      <c r="F143" s="96"/>
      <c r="G143" s="80"/>
      <c r="H143" s="93" t="s">
        <v>144</v>
      </c>
      <c r="I143" s="94"/>
      <c r="J143" s="80"/>
      <c r="K143" s="127">
        <f t="shared" si="12"/>
        <v>0</v>
      </c>
      <c r="L143" s="127">
        <f t="shared" si="13"/>
        <v>0</v>
      </c>
      <c r="M143" s="127">
        <f t="shared" si="14"/>
        <v>0</v>
      </c>
      <c r="N143" s="127">
        <f t="shared" si="15"/>
        <v>0</v>
      </c>
      <c r="O143" s="127">
        <f t="shared" si="16"/>
        <v>0</v>
      </c>
      <c r="P143" s="127">
        <f t="shared" si="17"/>
        <v>0</v>
      </c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</row>
    <row r="144" spans="1:218" s="5" customFormat="1">
      <c r="A144" s="1"/>
      <c r="B144" s="85" t="s">
        <v>142</v>
      </c>
      <c r="C144" s="85" t="s">
        <v>142</v>
      </c>
      <c r="D144" s="85"/>
      <c r="E144" s="85"/>
      <c r="F144" s="96"/>
      <c r="G144" s="80"/>
      <c r="H144" s="93" t="s">
        <v>144</v>
      </c>
      <c r="I144" s="94"/>
      <c r="J144" s="80"/>
      <c r="K144" s="127">
        <f t="shared" si="12"/>
        <v>0</v>
      </c>
      <c r="L144" s="127">
        <f t="shared" si="13"/>
        <v>0</v>
      </c>
      <c r="M144" s="127">
        <f t="shared" si="14"/>
        <v>0</v>
      </c>
      <c r="N144" s="127">
        <f t="shared" si="15"/>
        <v>0</v>
      </c>
      <c r="O144" s="127">
        <f t="shared" si="16"/>
        <v>0</v>
      </c>
      <c r="P144" s="127">
        <f t="shared" si="17"/>
        <v>0</v>
      </c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</row>
    <row r="145" spans="1:218" s="5" customFormat="1">
      <c r="A145" s="1"/>
      <c r="B145" s="85" t="s">
        <v>142</v>
      </c>
      <c r="C145" s="85" t="s">
        <v>142</v>
      </c>
      <c r="D145" s="85"/>
      <c r="E145" s="85"/>
      <c r="F145" s="96"/>
      <c r="G145" s="80"/>
      <c r="H145" s="93" t="s">
        <v>144</v>
      </c>
      <c r="I145" s="94"/>
      <c r="J145" s="80"/>
      <c r="K145" s="127">
        <f t="shared" si="12"/>
        <v>0</v>
      </c>
      <c r="L145" s="127">
        <f t="shared" si="13"/>
        <v>0</v>
      </c>
      <c r="M145" s="127">
        <f t="shared" si="14"/>
        <v>0</v>
      </c>
      <c r="N145" s="127">
        <f t="shared" si="15"/>
        <v>0</v>
      </c>
      <c r="O145" s="127">
        <f t="shared" si="16"/>
        <v>0</v>
      </c>
      <c r="P145" s="127">
        <f t="shared" si="17"/>
        <v>0</v>
      </c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</row>
    <row r="146" spans="1:218" s="5" customFormat="1">
      <c r="A146" s="1"/>
      <c r="B146" s="85" t="s">
        <v>142</v>
      </c>
      <c r="C146" s="85" t="s">
        <v>142</v>
      </c>
      <c r="D146" s="85"/>
      <c r="E146" s="85"/>
      <c r="F146" s="96"/>
      <c r="G146" s="80"/>
      <c r="H146" s="93" t="s">
        <v>144</v>
      </c>
      <c r="I146" s="94"/>
      <c r="J146" s="80"/>
      <c r="K146" s="127">
        <f t="shared" si="12"/>
        <v>0</v>
      </c>
      <c r="L146" s="127">
        <f t="shared" si="13"/>
        <v>0</v>
      </c>
      <c r="M146" s="127">
        <f t="shared" si="14"/>
        <v>0</v>
      </c>
      <c r="N146" s="127">
        <f t="shared" si="15"/>
        <v>0</v>
      </c>
      <c r="O146" s="127">
        <f t="shared" si="16"/>
        <v>0</v>
      </c>
      <c r="P146" s="127">
        <f t="shared" si="17"/>
        <v>0</v>
      </c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</row>
    <row r="147" spans="1:218" s="5" customFormat="1">
      <c r="A147" s="1"/>
      <c r="B147" s="85" t="s">
        <v>142</v>
      </c>
      <c r="C147" s="85" t="s">
        <v>142</v>
      </c>
      <c r="D147" s="85"/>
      <c r="E147" s="85"/>
      <c r="F147" s="96"/>
      <c r="G147" s="80"/>
      <c r="H147" s="93" t="s">
        <v>144</v>
      </c>
      <c r="I147" s="94"/>
      <c r="J147" s="80"/>
      <c r="K147" s="127">
        <f t="shared" si="12"/>
        <v>0</v>
      </c>
      <c r="L147" s="127">
        <f t="shared" si="13"/>
        <v>0</v>
      </c>
      <c r="M147" s="127">
        <f t="shared" si="14"/>
        <v>0</v>
      </c>
      <c r="N147" s="127">
        <f t="shared" si="15"/>
        <v>0</v>
      </c>
      <c r="O147" s="127">
        <f t="shared" si="16"/>
        <v>0</v>
      </c>
      <c r="P147" s="127">
        <f t="shared" si="17"/>
        <v>0</v>
      </c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</row>
    <row r="148" spans="1:218" s="5" customFormat="1">
      <c r="A148" s="1"/>
      <c r="B148" s="85" t="s">
        <v>142</v>
      </c>
      <c r="C148" s="85" t="s">
        <v>142</v>
      </c>
      <c r="D148" s="85"/>
      <c r="E148" s="85"/>
      <c r="F148" s="96"/>
      <c r="G148" s="80"/>
      <c r="H148" s="93" t="s">
        <v>144</v>
      </c>
      <c r="I148" s="94"/>
      <c r="J148" s="80"/>
      <c r="K148" s="127">
        <f t="shared" si="12"/>
        <v>0</v>
      </c>
      <c r="L148" s="127">
        <f t="shared" si="13"/>
        <v>0</v>
      </c>
      <c r="M148" s="127">
        <f t="shared" si="14"/>
        <v>0</v>
      </c>
      <c r="N148" s="127">
        <f t="shared" si="15"/>
        <v>0</v>
      </c>
      <c r="O148" s="127">
        <f t="shared" si="16"/>
        <v>0</v>
      </c>
      <c r="P148" s="127">
        <f t="shared" si="17"/>
        <v>0</v>
      </c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</row>
    <row r="149" spans="1:218" s="5" customFormat="1">
      <c r="A149" s="1"/>
      <c r="B149" s="85" t="s">
        <v>142</v>
      </c>
      <c r="C149" s="85" t="s">
        <v>142</v>
      </c>
      <c r="D149" s="85"/>
      <c r="E149" s="85"/>
      <c r="F149" s="96"/>
      <c r="G149" s="80"/>
      <c r="H149" s="93" t="s">
        <v>144</v>
      </c>
      <c r="I149" s="94"/>
      <c r="J149" s="80"/>
      <c r="K149" s="127">
        <f t="shared" si="12"/>
        <v>0</v>
      </c>
      <c r="L149" s="127">
        <f t="shared" si="13"/>
        <v>0</v>
      </c>
      <c r="M149" s="127">
        <f t="shared" si="14"/>
        <v>0</v>
      </c>
      <c r="N149" s="127">
        <f t="shared" si="15"/>
        <v>0</v>
      </c>
      <c r="O149" s="127">
        <f t="shared" si="16"/>
        <v>0</v>
      </c>
      <c r="P149" s="127">
        <f t="shared" si="17"/>
        <v>0</v>
      </c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</row>
    <row r="150" spans="1:218" s="5" customFormat="1">
      <c r="A150" s="1"/>
      <c r="B150" s="85" t="s">
        <v>142</v>
      </c>
      <c r="C150" s="85" t="s">
        <v>142</v>
      </c>
      <c r="D150" s="85"/>
      <c r="E150" s="85"/>
      <c r="F150" s="96"/>
      <c r="G150" s="80"/>
      <c r="H150" s="93" t="s">
        <v>144</v>
      </c>
      <c r="I150" s="94"/>
      <c r="J150" s="80"/>
      <c r="K150" s="127">
        <f t="shared" si="12"/>
        <v>0</v>
      </c>
      <c r="L150" s="127">
        <f t="shared" si="13"/>
        <v>0</v>
      </c>
      <c r="M150" s="127">
        <f t="shared" si="14"/>
        <v>0</v>
      </c>
      <c r="N150" s="127">
        <f t="shared" si="15"/>
        <v>0</v>
      </c>
      <c r="O150" s="127">
        <f t="shared" si="16"/>
        <v>0</v>
      </c>
      <c r="P150" s="127">
        <f t="shared" si="17"/>
        <v>0</v>
      </c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</row>
    <row r="151" spans="1:218" s="5" customFormat="1">
      <c r="A151" s="1"/>
      <c r="B151" s="85" t="s">
        <v>142</v>
      </c>
      <c r="C151" s="85" t="s">
        <v>142</v>
      </c>
      <c r="D151" s="85"/>
      <c r="E151" s="85"/>
      <c r="F151" s="96"/>
      <c r="G151" s="80"/>
      <c r="H151" s="93" t="s">
        <v>144</v>
      </c>
      <c r="I151" s="94"/>
      <c r="J151" s="80"/>
      <c r="K151" s="127">
        <f t="shared" si="12"/>
        <v>0</v>
      </c>
      <c r="L151" s="127">
        <f t="shared" si="13"/>
        <v>0</v>
      </c>
      <c r="M151" s="127">
        <f t="shared" si="14"/>
        <v>0</v>
      </c>
      <c r="N151" s="127">
        <f t="shared" si="15"/>
        <v>0</v>
      </c>
      <c r="O151" s="127">
        <f t="shared" si="16"/>
        <v>0</v>
      </c>
      <c r="P151" s="127">
        <f t="shared" si="17"/>
        <v>0</v>
      </c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</row>
    <row r="152" spans="1:218" s="5" customFormat="1">
      <c r="A152" s="1"/>
      <c r="B152" s="85" t="s">
        <v>142</v>
      </c>
      <c r="C152" s="85" t="s">
        <v>142</v>
      </c>
      <c r="D152" s="85"/>
      <c r="E152" s="85"/>
      <c r="F152" s="96"/>
      <c r="G152" s="80"/>
      <c r="H152" s="93" t="s">
        <v>144</v>
      </c>
      <c r="I152" s="94"/>
      <c r="J152" s="80"/>
      <c r="K152" s="127">
        <f t="shared" si="12"/>
        <v>0</v>
      </c>
      <c r="L152" s="127">
        <f t="shared" si="13"/>
        <v>0</v>
      </c>
      <c r="M152" s="127">
        <f t="shared" si="14"/>
        <v>0</v>
      </c>
      <c r="N152" s="127">
        <f t="shared" si="15"/>
        <v>0</v>
      </c>
      <c r="O152" s="127">
        <f t="shared" si="16"/>
        <v>0</v>
      </c>
      <c r="P152" s="127">
        <f t="shared" si="17"/>
        <v>0</v>
      </c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</row>
    <row r="153" spans="1:218" s="5" customFormat="1">
      <c r="A153" s="1"/>
      <c r="B153" s="85" t="s">
        <v>142</v>
      </c>
      <c r="C153" s="85" t="s">
        <v>142</v>
      </c>
      <c r="D153" s="85"/>
      <c r="E153" s="85"/>
      <c r="F153" s="96"/>
      <c r="G153" s="80"/>
      <c r="H153" s="93" t="s">
        <v>144</v>
      </c>
      <c r="I153" s="94"/>
      <c r="J153" s="80"/>
      <c r="K153" s="127">
        <f t="shared" si="12"/>
        <v>0</v>
      </c>
      <c r="L153" s="127">
        <f t="shared" si="13"/>
        <v>0</v>
      </c>
      <c r="M153" s="127">
        <f t="shared" si="14"/>
        <v>0</v>
      </c>
      <c r="N153" s="127">
        <f t="shared" si="15"/>
        <v>0</v>
      </c>
      <c r="O153" s="127">
        <f t="shared" si="16"/>
        <v>0</v>
      </c>
      <c r="P153" s="127">
        <f t="shared" si="17"/>
        <v>0</v>
      </c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</row>
    <row r="154" spans="1:218" s="5" customFormat="1">
      <c r="A154" s="1"/>
      <c r="B154" s="85" t="s">
        <v>142</v>
      </c>
      <c r="C154" s="85" t="s">
        <v>142</v>
      </c>
      <c r="D154" s="85"/>
      <c r="E154" s="85"/>
      <c r="F154" s="96"/>
      <c r="G154" s="80"/>
      <c r="H154" s="93" t="s">
        <v>144</v>
      </c>
      <c r="I154" s="94"/>
      <c r="J154" s="80"/>
      <c r="K154" s="127">
        <f t="shared" si="12"/>
        <v>0</v>
      </c>
      <c r="L154" s="127">
        <f t="shared" si="13"/>
        <v>0</v>
      </c>
      <c r="M154" s="127">
        <f t="shared" si="14"/>
        <v>0</v>
      </c>
      <c r="N154" s="127">
        <f t="shared" si="15"/>
        <v>0</v>
      </c>
      <c r="O154" s="127">
        <f t="shared" si="16"/>
        <v>0</v>
      </c>
      <c r="P154" s="127">
        <f t="shared" si="17"/>
        <v>0</v>
      </c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</row>
    <row r="155" spans="1:218" s="5" customFormat="1">
      <c r="A155" s="1"/>
      <c r="B155" s="85" t="s">
        <v>142</v>
      </c>
      <c r="C155" s="85" t="s">
        <v>142</v>
      </c>
      <c r="D155" s="85"/>
      <c r="E155" s="85"/>
      <c r="F155" s="96"/>
      <c r="G155" s="80"/>
      <c r="H155" s="93" t="s">
        <v>144</v>
      </c>
      <c r="I155" s="94"/>
      <c r="J155" s="80"/>
      <c r="K155" s="127">
        <f t="shared" si="12"/>
        <v>0</v>
      </c>
      <c r="L155" s="127">
        <f t="shared" si="13"/>
        <v>0</v>
      </c>
      <c r="M155" s="127">
        <f t="shared" si="14"/>
        <v>0</v>
      </c>
      <c r="N155" s="127">
        <f t="shared" si="15"/>
        <v>0</v>
      </c>
      <c r="O155" s="127">
        <f t="shared" si="16"/>
        <v>0</v>
      </c>
      <c r="P155" s="127">
        <f t="shared" si="17"/>
        <v>0</v>
      </c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</row>
    <row r="156" spans="1:218" s="5" customFormat="1">
      <c r="A156" s="1"/>
      <c r="B156" s="85" t="s">
        <v>142</v>
      </c>
      <c r="C156" s="85" t="s">
        <v>142</v>
      </c>
      <c r="D156" s="85"/>
      <c r="E156" s="85"/>
      <c r="F156" s="96"/>
      <c r="G156" s="80"/>
      <c r="H156" s="93" t="s">
        <v>144</v>
      </c>
      <c r="I156" s="94"/>
      <c r="J156" s="80"/>
      <c r="K156" s="127">
        <f t="shared" si="12"/>
        <v>0</v>
      </c>
      <c r="L156" s="127">
        <f t="shared" si="13"/>
        <v>0</v>
      </c>
      <c r="M156" s="127">
        <f t="shared" si="14"/>
        <v>0</v>
      </c>
      <c r="N156" s="127">
        <f t="shared" si="15"/>
        <v>0</v>
      </c>
      <c r="O156" s="127">
        <f t="shared" si="16"/>
        <v>0</v>
      </c>
      <c r="P156" s="127">
        <f t="shared" si="17"/>
        <v>0</v>
      </c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</row>
    <row r="157" spans="1:218" s="5" customFormat="1">
      <c r="A157" s="1"/>
      <c r="B157" s="85" t="s">
        <v>142</v>
      </c>
      <c r="C157" s="85" t="s">
        <v>142</v>
      </c>
      <c r="D157" s="85"/>
      <c r="E157" s="85"/>
      <c r="F157" s="96"/>
      <c r="G157" s="80"/>
      <c r="H157" s="93" t="s">
        <v>144</v>
      </c>
      <c r="I157" s="94"/>
      <c r="J157" s="80"/>
      <c r="K157" s="127">
        <f t="shared" si="12"/>
        <v>0</v>
      </c>
      <c r="L157" s="127">
        <f t="shared" si="13"/>
        <v>0</v>
      </c>
      <c r="M157" s="127">
        <f t="shared" si="14"/>
        <v>0</v>
      </c>
      <c r="N157" s="127">
        <f t="shared" si="15"/>
        <v>0</v>
      </c>
      <c r="O157" s="127">
        <f t="shared" si="16"/>
        <v>0</v>
      </c>
      <c r="P157" s="127">
        <f t="shared" si="17"/>
        <v>0</v>
      </c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</row>
    <row r="158" spans="1:218" s="5" customFormat="1">
      <c r="A158" s="1"/>
      <c r="B158" s="85" t="s">
        <v>142</v>
      </c>
      <c r="C158" s="85" t="s">
        <v>142</v>
      </c>
      <c r="D158" s="85"/>
      <c r="E158" s="85"/>
      <c r="F158" s="96"/>
      <c r="G158" s="80"/>
      <c r="H158" s="93" t="s">
        <v>144</v>
      </c>
      <c r="I158" s="94"/>
      <c r="J158" s="80"/>
      <c r="K158" s="127">
        <f t="shared" si="12"/>
        <v>0</v>
      </c>
      <c r="L158" s="127">
        <f t="shared" si="13"/>
        <v>0</v>
      </c>
      <c r="M158" s="127">
        <f t="shared" si="14"/>
        <v>0</v>
      </c>
      <c r="N158" s="127">
        <f t="shared" si="15"/>
        <v>0</v>
      </c>
      <c r="O158" s="127">
        <f t="shared" si="16"/>
        <v>0</v>
      </c>
      <c r="P158" s="127">
        <f t="shared" si="17"/>
        <v>0</v>
      </c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</row>
    <row r="159" spans="1:218" s="5" customFormat="1">
      <c r="A159" s="1"/>
      <c r="B159" s="85" t="s">
        <v>142</v>
      </c>
      <c r="C159" s="85" t="s">
        <v>142</v>
      </c>
      <c r="D159" s="85"/>
      <c r="E159" s="85"/>
      <c r="F159" s="96"/>
      <c r="G159" s="80"/>
      <c r="H159" s="93" t="s">
        <v>144</v>
      </c>
      <c r="I159" s="94"/>
      <c r="J159" s="80"/>
      <c r="K159" s="127">
        <f t="shared" si="12"/>
        <v>0</v>
      </c>
      <c r="L159" s="127">
        <f t="shared" si="13"/>
        <v>0</v>
      </c>
      <c r="M159" s="127">
        <f t="shared" si="14"/>
        <v>0</v>
      </c>
      <c r="N159" s="127">
        <f t="shared" si="15"/>
        <v>0</v>
      </c>
      <c r="O159" s="127">
        <f t="shared" si="16"/>
        <v>0</v>
      </c>
      <c r="P159" s="127">
        <f t="shared" si="17"/>
        <v>0</v>
      </c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</row>
    <row r="160" spans="1:218" s="5" customFormat="1">
      <c r="A160" s="1"/>
      <c r="B160" s="85" t="s">
        <v>142</v>
      </c>
      <c r="C160" s="85" t="s">
        <v>142</v>
      </c>
      <c r="D160" s="85"/>
      <c r="E160" s="85"/>
      <c r="F160" s="96"/>
      <c r="G160" s="80"/>
      <c r="H160" s="93" t="s">
        <v>144</v>
      </c>
      <c r="I160" s="94"/>
      <c r="J160" s="80"/>
      <c r="K160" s="127">
        <f t="shared" si="12"/>
        <v>0</v>
      </c>
      <c r="L160" s="127">
        <f t="shared" si="13"/>
        <v>0</v>
      </c>
      <c r="M160" s="127">
        <f t="shared" si="14"/>
        <v>0</v>
      </c>
      <c r="N160" s="127">
        <f t="shared" si="15"/>
        <v>0</v>
      </c>
      <c r="O160" s="127">
        <f t="shared" si="16"/>
        <v>0</v>
      </c>
      <c r="P160" s="127">
        <f t="shared" si="17"/>
        <v>0</v>
      </c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</row>
    <row r="161" spans="1:218" s="5" customFormat="1">
      <c r="A161" s="1"/>
      <c r="B161" s="85" t="s">
        <v>142</v>
      </c>
      <c r="C161" s="85" t="s">
        <v>142</v>
      </c>
      <c r="D161" s="85"/>
      <c r="E161" s="85"/>
      <c r="F161" s="96"/>
      <c r="G161" s="80"/>
      <c r="H161" s="93" t="s">
        <v>144</v>
      </c>
      <c r="I161" s="94"/>
      <c r="J161" s="80"/>
      <c r="K161" s="127">
        <f t="shared" si="12"/>
        <v>0</v>
      </c>
      <c r="L161" s="127">
        <f t="shared" si="13"/>
        <v>0</v>
      </c>
      <c r="M161" s="127">
        <f t="shared" si="14"/>
        <v>0</v>
      </c>
      <c r="N161" s="127">
        <f t="shared" si="15"/>
        <v>0</v>
      </c>
      <c r="O161" s="127">
        <f t="shared" si="16"/>
        <v>0</v>
      </c>
      <c r="P161" s="127">
        <f t="shared" si="17"/>
        <v>0</v>
      </c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</row>
    <row r="162" spans="1:218" s="5" customFormat="1">
      <c r="A162" s="1"/>
      <c r="B162" s="85" t="s">
        <v>142</v>
      </c>
      <c r="C162" s="85" t="s">
        <v>142</v>
      </c>
      <c r="D162" s="85"/>
      <c r="E162" s="85"/>
      <c r="F162" s="96"/>
      <c r="G162" s="80"/>
      <c r="H162" s="93" t="s">
        <v>144</v>
      </c>
      <c r="I162" s="94"/>
      <c r="J162" s="80"/>
      <c r="K162" s="127">
        <f t="shared" si="12"/>
        <v>0</v>
      </c>
      <c r="L162" s="127">
        <f t="shared" si="13"/>
        <v>0</v>
      </c>
      <c r="M162" s="127">
        <f t="shared" si="14"/>
        <v>0</v>
      </c>
      <c r="N162" s="127">
        <f t="shared" si="15"/>
        <v>0</v>
      </c>
      <c r="O162" s="127">
        <f t="shared" si="16"/>
        <v>0</v>
      </c>
      <c r="P162" s="127">
        <f t="shared" si="17"/>
        <v>0</v>
      </c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</row>
    <row r="163" spans="1:218" s="5" customFormat="1">
      <c r="A163" s="1"/>
      <c r="B163" s="85" t="s">
        <v>142</v>
      </c>
      <c r="C163" s="85" t="s">
        <v>142</v>
      </c>
      <c r="D163" s="85"/>
      <c r="E163" s="85"/>
      <c r="F163" s="96"/>
      <c r="G163" s="80"/>
      <c r="H163" s="93" t="s">
        <v>144</v>
      </c>
      <c r="I163" s="94"/>
      <c r="J163" s="80"/>
      <c r="K163" s="127">
        <f t="shared" si="12"/>
        <v>0</v>
      </c>
      <c r="L163" s="127">
        <f t="shared" si="13"/>
        <v>0</v>
      </c>
      <c r="M163" s="127">
        <f t="shared" si="14"/>
        <v>0</v>
      </c>
      <c r="N163" s="127">
        <f t="shared" si="15"/>
        <v>0</v>
      </c>
      <c r="O163" s="127">
        <f t="shared" si="16"/>
        <v>0</v>
      </c>
      <c r="P163" s="127">
        <f t="shared" si="17"/>
        <v>0</v>
      </c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</row>
    <row r="164" spans="1:218" s="5" customFormat="1">
      <c r="A164" s="1"/>
      <c r="B164" s="85" t="s">
        <v>142</v>
      </c>
      <c r="C164" s="85" t="s">
        <v>142</v>
      </c>
      <c r="D164" s="85"/>
      <c r="E164" s="85"/>
      <c r="F164" s="96"/>
      <c r="G164" s="80"/>
      <c r="H164" s="93" t="s">
        <v>144</v>
      </c>
      <c r="I164" s="94"/>
      <c r="J164" s="80"/>
      <c r="K164" s="127">
        <f t="shared" si="12"/>
        <v>0</v>
      </c>
      <c r="L164" s="127">
        <f t="shared" si="13"/>
        <v>0</v>
      </c>
      <c r="M164" s="127">
        <f t="shared" si="14"/>
        <v>0</v>
      </c>
      <c r="N164" s="127">
        <f t="shared" si="15"/>
        <v>0</v>
      </c>
      <c r="O164" s="127">
        <f t="shared" si="16"/>
        <v>0</v>
      </c>
      <c r="P164" s="127">
        <f t="shared" si="17"/>
        <v>0</v>
      </c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</row>
    <row r="165" spans="1:218" s="5" customFormat="1">
      <c r="A165" s="1"/>
      <c r="B165" s="85" t="s">
        <v>142</v>
      </c>
      <c r="C165" s="85" t="s">
        <v>142</v>
      </c>
      <c r="D165" s="85"/>
      <c r="E165" s="85"/>
      <c r="F165" s="96"/>
      <c r="G165" s="80"/>
      <c r="H165" s="93" t="s">
        <v>144</v>
      </c>
      <c r="I165" s="94"/>
      <c r="J165" s="80"/>
      <c r="K165" s="127">
        <f t="shared" si="12"/>
        <v>0</v>
      </c>
      <c r="L165" s="127">
        <f t="shared" si="13"/>
        <v>0</v>
      </c>
      <c r="M165" s="127">
        <f t="shared" si="14"/>
        <v>0</v>
      </c>
      <c r="N165" s="127">
        <f t="shared" si="15"/>
        <v>0</v>
      </c>
      <c r="O165" s="127">
        <f t="shared" si="16"/>
        <v>0</v>
      </c>
      <c r="P165" s="127">
        <f t="shared" si="17"/>
        <v>0</v>
      </c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</row>
    <row r="166" spans="1:218" s="5" customFormat="1">
      <c r="A166" s="1"/>
      <c r="B166" s="85" t="s">
        <v>142</v>
      </c>
      <c r="C166" s="85" t="s">
        <v>142</v>
      </c>
      <c r="D166" s="85"/>
      <c r="E166" s="85"/>
      <c r="F166" s="96"/>
      <c r="G166" s="80"/>
      <c r="H166" s="93" t="s">
        <v>144</v>
      </c>
      <c r="I166" s="94"/>
      <c r="J166" s="80"/>
      <c r="K166" s="127">
        <f t="shared" si="12"/>
        <v>0</v>
      </c>
      <c r="L166" s="127">
        <f t="shared" si="13"/>
        <v>0</v>
      </c>
      <c r="M166" s="127">
        <f t="shared" si="14"/>
        <v>0</v>
      </c>
      <c r="N166" s="127">
        <f t="shared" si="15"/>
        <v>0</v>
      </c>
      <c r="O166" s="127">
        <f t="shared" si="16"/>
        <v>0</v>
      </c>
      <c r="P166" s="127">
        <f t="shared" si="17"/>
        <v>0</v>
      </c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</row>
    <row r="167" spans="1:218" s="5" customFormat="1">
      <c r="A167" s="1"/>
      <c r="B167" s="85" t="s">
        <v>142</v>
      </c>
      <c r="C167" s="85" t="s">
        <v>142</v>
      </c>
      <c r="D167" s="85"/>
      <c r="E167" s="85"/>
      <c r="F167" s="96"/>
      <c r="G167" s="80"/>
      <c r="H167" s="93" t="s">
        <v>144</v>
      </c>
      <c r="I167" s="94"/>
      <c r="J167" s="80"/>
      <c r="K167" s="127">
        <f t="shared" si="12"/>
        <v>0</v>
      </c>
      <c r="L167" s="127">
        <f t="shared" si="13"/>
        <v>0</v>
      </c>
      <c r="M167" s="127">
        <f t="shared" si="14"/>
        <v>0</v>
      </c>
      <c r="N167" s="127">
        <f t="shared" si="15"/>
        <v>0</v>
      </c>
      <c r="O167" s="127">
        <f t="shared" si="16"/>
        <v>0</v>
      </c>
      <c r="P167" s="127">
        <f t="shared" si="17"/>
        <v>0</v>
      </c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</row>
    <row r="168" spans="1:218" s="5" customFormat="1">
      <c r="A168" s="1"/>
      <c r="B168" s="85" t="s">
        <v>142</v>
      </c>
      <c r="C168" s="85" t="s">
        <v>142</v>
      </c>
      <c r="D168" s="85"/>
      <c r="E168" s="85"/>
      <c r="F168" s="96"/>
      <c r="G168" s="80"/>
      <c r="H168" s="93" t="s">
        <v>144</v>
      </c>
      <c r="I168" s="94"/>
      <c r="J168" s="80"/>
      <c r="K168" s="127">
        <f t="shared" si="12"/>
        <v>0</v>
      </c>
      <c r="L168" s="127">
        <f t="shared" si="13"/>
        <v>0</v>
      </c>
      <c r="M168" s="127">
        <f t="shared" si="14"/>
        <v>0</v>
      </c>
      <c r="N168" s="127">
        <f t="shared" si="15"/>
        <v>0</v>
      </c>
      <c r="O168" s="127">
        <f t="shared" si="16"/>
        <v>0</v>
      </c>
      <c r="P168" s="127">
        <f t="shared" si="17"/>
        <v>0</v>
      </c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</row>
    <row r="169" spans="1:218" s="5" customFormat="1">
      <c r="A169" s="1"/>
      <c r="B169" s="85" t="s">
        <v>142</v>
      </c>
      <c r="C169" s="85" t="s">
        <v>142</v>
      </c>
      <c r="D169" s="85"/>
      <c r="E169" s="85"/>
      <c r="F169" s="96"/>
      <c r="G169" s="80"/>
      <c r="H169" s="93" t="s">
        <v>144</v>
      </c>
      <c r="I169" s="94"/>
      <c r="J169" s="80"/>
      <c r="K169" s="127">
        <f t="shared" si="12"/>
        <v>0</v>
      </c>
      <c r="L169" s="127">
        <f t="shared" si="13"/>
        <v>0</v>
      </c>
      <c r="M169" s="127">
        <f t="shared" si="14"/>
        <v>0</v>
      </c>
      <c r="N169" s="127">
        <f t="shared" si="15"/>
        <v>0</v>
      </c>
      <c r="O169" s="127">
        <f t="shared" si="16"/>
        <v>0</v>
      </c>
      <c r="P169" s="127">
        <f t="shared" si="17"/>
        <v>0</v>
      </c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</row>
    <row r="170" spans="1:218" s="5" customFormat="1">
      <c r="A170" s="1"/>
      <c r="B170" s="85" t="s">
        <v>142</v>
      </c>
      <c r="C170" s="85" t="s">
        <v>142</v>
      </c>
      <c r="D170" s="85"/>
      <c r="E170" s="85"/>
      <c r="F170" s="96"/>
      <c r="G170" s="80"/>
      <c r="H170" s="93" t="s">
        <v>144</v>
      </c>
      <c r="I170" s="94"/>
      <c r="J170" s="80"/>
      <c r="K170" s="127">
        <f t="shared" si="12"/>
        <v>0</v>
      </c>
      <c r="L170" s="127">
        <f t="shared" si="13"/>
        <v>0</v>
      </c>
      <c r="M170" s="127">
        <f t="shared" si="14"/>
        <v>0</v>
      </c>
      <c r="N170" s="127">
        <f t="shared" si="15"/>
        <v>0</v>
      </c>
      <c r="O170" s="127">
        <f t="shared" si="16"/>
        <v>0</v>
      </c>
      <c r="P170" s="127">
        <f t="shared" si="17"/>
        <v>0</v>
      </c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</row>
    <row r="171" spans="1:218" s="5" customFormat="1">
      <c r="A171" s="1"/>
      <c r="B171" s="85" t="s">
        <v>142</v>
      </c>
      <c r="C171" s="85" t="s">
        <v>142</v>
      </c>
      <c r="D171" s="85"/>
      <c r="E171" s="85"/>
      <c r="F171" s="96"/>
      <c r="G171" s="80"/>
      <c r="H171" s="93" t="s">
        <v>144</v>
      </c>
      <c r="I171" s="94"/>
      <c r="J171" s="80"/>
      <c r="K171" s="127">
        <f t="shared" si="12"/>
        <v>0</v>
      </c>
      <c r="L171" s="127">
        <f t="shared" si="13"/>
        <v>0</v>
      </c>
      <c r="M171" s="127">
        <f t="shared" si="14"/>
        <v>0</v>
      </c>
      <c r="N171" s="127">
        <f t="shared" si="15"/>
        <v>0</v>
      </c>
      <c r="O171" s="127">
        <f t="shared" si="16"/>
        <v>0</v>
      </c>
      <c r="P171" s="127">
        <f t="shared" si="17"/>
        <v>0</v>
      </c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</row>
    <row r="172" spans="1:218" s="5" customFormat="1">
      <c r="A172" s="1"/>
      <c r="B172" s="85" t="s">
        <v>142</v>
      </c>
      <c r="C172" s="85" t="s">
        <v>142</v>
      </c>
      <c r="D172" s="85"/>
      <c r="E172" s="85"/>
      <c r="F172" s="96"/>
      <c r="G172" s="80"/>
      <c r="H172" s="93" t="s">
        <v>144</v>
      </c>
      <c r="I172" s="94"/>
      <c r="J172" s="80"/>
      <c r="K172" s="127">
        <f t="shared" si="12"/>
        <v>0</v>
      </c>
      <c r="L172" s="127">
        <f t="shared" si="13"/>
        <v>0</v>
      </c>
      <c r="M172" s="127">
        <f t="shared" si="14"/>
        <v>0</v>
      </c>
      <c r="N172" s="127">
        <f t="shared" si="15"/>
        <v>0</v>
      </c>
      <c r="O172" s="127">
        <f t="shared" si="16"/>
        <v>0</v>
      </c>
      <c r="P172" s="127">
        <f t="shared" si="17"/>
        <v>0</v>
      </c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</row>
    <row r="173" spans="1:218" s="5" customFormat="1">
      <c r="A173" s="1"/>
      <c r="B173" s="85" t="s">
        <v>142</v>
      </c>
      <c r="C173" s="85" t="s">
        <v>142</v>
      </c>
      <c r="D173" s="85"/>
      <c r="E173" s="85"/>
      <c r="F173" s="96"/>
      <c r="G173" s="80"/>
      <c r="H173" s="93" t="s">
        <v>144</v>
      </c>
      <c r="I173" s="94"/>
      <c r="J173" s="80"/>
      <c r="K173" s="127">
        <f t="shared" si="12"/>
        <v>0</v>
      </c>
      <c r="L173" s="127">
        <f t="shared" si="13"/>
        <v>0</v>
      </c>
      <c r="M173" s="127">
        <f t="shared" si="14"/>
        <v>0</v>
      </c>
      <c r="N173" s="127">
        <f t="shared" si="15"/>
        <v>0</v>
      </c>
      <c r="O173" s="127">
        <f t="shared" si="16"/>
        <v>0</v>
      </c>
      <c r="P173" s="127">
        <f t="shared" si="17"/>
        <v>0</v>
      </c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</row>
    <row r="174" spans="1:218" s="5" customFormat="1">
      <c r="A174" s="1"/>
      <c r="B174" s="87" t="s">
        <v>142</v>
      </c>
      <c r="C174" s="87" t="s">
        <v>142</v>
      </c>
      <c r="D174" s="87"/>
      <c r="E174" s="87"/>
      <c r="F174" s="107"/>
      <c r="G174" s="80"/>
      <c r="H174" s="93" t="s">
        <v>144</v>
      </c>
      <c r="I174" s="97"/>
      <c r="J174" s="80"/>
      <c r="K174" s="172">
        <f t="shared" si="12"/>
        <v>0</v>
      </c>
      <c r="L174" s="172">
        <f t="shared" si="13"/>
        <v>0</v>
      </c>
      <c r="M174" s="172">
        <f t="shared" si="14"/>
        <v>0</v>
      </c>
      <c r="N174" s="172">
        <f t="shared" si="15"/>
        <v>0</v>
      </c>
      <c r="O174" s="172">
        <f t="shared" si="16"/>
        <v>0</v>
      </c>
      <c r="P174" s="172">
        <f t="shared" si="17"/>
        <v>0</v>
      </c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</row>
    <row r="175" spans="1:218" s="1" customFormat="1">
      <c r="C175" s="80"/>
      <c r="K175" s="106"/>
      <c r="L175" s="106"/>
      <c r="M175" s="106"/>
      <c r="N175" s="106"/>
      <c r="O175" s="106"/>
      <c r="P175" s="106"/>
    </row>
    <row r="176" spans="1:218" s="1" customFormat="1">
      <c r="C176" s="80"/>
      <c r="K176" s="80"/>
      <c r="L176" s="80"/>
      <c r="M176" s="80"/>
      <c r="N176" s="80"/>
      <c r="O176" s="80"/>
      <c r="P176" s="80"/>
    </row>
    <row r="177" spans="3:16" s="1" customFormat="1">
      <c r="C177" s="80"/>
      <c r="K177" s="80"/>
      <c r="L177" s="80"/>
      <c r="M177" s="80"/>
      <c r="N177" s="80"/>
      <c r="O177" s="80"/>
      <c r="P177" s="80"/>
    </row>
    <row r="178" spans="3:16" s="1" customFormat="1">
      <c r="C178" s="80"/>
      <c r="K178" s="80"/>
      <c r="L178" s="80"/>
      <c r="M178" s="80"/>
      <c r="N178" s="80"/>
      <c r="O178" s="80"/>
      <c r="P178" s="80"/>
    </row>
    <row r="179" spans="3:16" s="1" customFormat="1">
      <c r="C179" s="80"/>
      <c r="K179" s="80"/>
      <c r="L179" s="80"/>
      <c r="M179" s="80"/>
      <c r="N179" s="80"/>
      <c r="O179" s="80"/>
      <c r="P179" s="80"/>
    </row>
    <row r="180" spans="3:16" s="1" customFormat="1">
      <c r="C180" s="80"/>
      <c r="K180" s="80"/>
      <c r="L180" s="80"/>
      <c r="M180" s="80"/>
      <c r="N180" s="80"/>
      <c r="O180" s="80"/>
      <c r="P180" s="80"/>
    </row>
    <row r="181" spans="3:16" s="1" customFormat="1">
      <c r="C181" s="80"/>
      <c r="K181" s="80"/>
      <c r="L181" s="80"/>
      <c r="M181" s="80"/>
      <c r="N181" s="80"/>
      <c r="O181" s="80"/>
      <c r="P181" s="80"/>
    </row>
    <row r="182" spans="3:16" s="1" customFormat="1">
      <c r="C182" s="80"/>
      <c r="K182" s="80"/>
      <c r="L182" s="80"/>
      <c r="M182" s="80"/>
      <c r="N182" s="80"/>
      <c r="O182" s="80"/>
      <c r="P182" s="80"/>
    </row>
    <row r="183" spans="3:16" s="1" customFormat="1">
      <c r="C183" s="80"/>
      <c r="K183" s="80"/>
      <c r="L183" s="80"/>
      <c r="M183" s="80"/>
      <c r="N183" s="80"/>
      <c r="O183" s="80"/>
      <c r="P183" s="80"/>
    </row>
    <row r="184" spans="3:16" s="1" customFormat="1">
      <c r="C184" s="80"/>
      <c r="K184" s="80"/>
      <c r="L184" s="80"/>
      <c r="M184" s="80"/>
      <c r="N184" s="80"/>
      <c r="O184" s="80"/>
      <c r="P184" s="80"/>
    </row>
    <row r="185" spans="3:16" s="1" customFormat="1">
      <c r="C185" s="80"/>
      <c r="K185" s="80"/>
      <c r="L185" s="80"/>
      <c r="M185" s="80"/>
      <c r="N185" s="80"/>
      <c r="O185" s="80"/>
      <c r="P185" s="80"/>
    </row>
    <row r="186" spans="3:16" s="1" customFormat="1">
      <c r="C186" s="80"/>
      <c r="K186" s="80"/>
      <c r="L186" s="80"/>
      <c r="M186" s="80"/>
      <c r="N186" s="80"/>
      <c r="O186" s="80"/>
      <c r="P186" s="80"/>
    </row>
    <row r="187" spans="3:16" s="1" customFormat="1">
      <c r="C187" s="80"/>
      <c r="K187" s="80"/>
      <c r="L187" s="80"/>
      <c r="M187" s="80"/>
      <c r="N187" s="80"/>
      <c r="O187" s="80"/>
      <c r="P187" s="80"/>
    </row>
    <row r="188" spans="3:16" s="1" customFormat="1">
      <c r="C188" s="80"/>
      <c r="K188" s="80"/>
      <c r="L188" s="80"/>
      <c r="M188" s="80"/>
      <c r="N188" s="80"/>
      <c r="O188" s="80"/>
      <c r="P188" s="80"/>
    </row>
    <row r="189" spans="3:16" s="1" customFormat="1">
      <c r="C189" s="80"/>
      <c r="K189" s="80"/>
      <c r="L189" s="80"/>
      <c r="M189" s="80"/>
      <c r="N189" s="80"/>
      <c r="O189" s="80"/>
      <c r="P189" s="80"/>
    </row>
    <row r="190" spans="3:16" s="1" customFormat="1">
      <c r="C190" s="80"/>
      <c r="K190" s="80"/>
      <c r="L190" s="80"/>
      <c r="M190" s="80"/>
      <c r="N190" s="80"/>
      <c r="O190" s="80"/>
      <c r="P190" s="80"/>
    </row>
    <row r="191" spans="3:16" s="1" customFormat="1">
      <c r="C191" s="80"/>
      <c r="K191" s="80"/>
      <c r="L191" s="80"/>
      <c r="M191" s="80"/>
      <c r="N191" s="80"/>
      <c r="O191" s="80"/>
      <c r="P191" s="80"/>
    </row>
    <row r="192" spans="3:16" s="1" customFormat="1">
      <c r="C192" s="80"/>
      <c r="K192" s="80"/>
      <c r="L192" s="80"/>
      <c r="M192" s="80"/>
      <c r="N192" s="80"/>
      <c r="O192" s="80"/>
      <c r="P192" s="80"/>
    </row>
    <row r="193" spans="3:16" s="1" customFormat="1">
      <c r="C193" s="80"/>
      <c r="K193" s="80"/>
      <c r="L193" s="80"/>
      <c r="M193" s="80"/>
      <c r="N193" s="80"/>
      <c r="O193" s="80"/>
      <c r="P193" s="80"/>
    </row>
    <row r="194" spans="3:16" s="1" customFormat="1">
      <c r="C194" s="80"/>
      <c r="K194" s="80"/>
      <c r="L194" s="80"/>
      <c r="M194" s="80"/>
      <c r="N194" s="80"/>
      <c r="O194" s="80"/>
      <c r="P194" s="80"/>
    </row>
    <row r="195" spans="3:16" s="1" customFormat="1">
      <c r="C195" s="80"/>
      <c r="K195" s="80"/>
      <c r="L195" s="80"/>
      <c r="M195" s="80"/>
      <c r="N195" s="80"/>
      <c r="O195" s="80"/>
      <c r="P195" s="80"/>
    </row>
    <row r="196" spans="3:16" s="1" customFormat="1">
      <c r="C196" s="80"/>
      <c r="K196" s="80"/>
      <c r="L196" s="80"/>
      <c r="M196" s="80"/>
      <c r="N196" s="80"/>
      <c r="O196" s="80"/>
      <c r="P196" s="80"/>
    </row>
    <row r="197" spans="3:16" s="1" customFormat="1">
      <c r="C197" s="80"/>
      <c r="K197" s="80"/>
      <c r="L197" s="80"/>
      <c r="M197" s="80"/>
      <c r="N197" s="80"/>
      <c r="O197" s="80"/>
      <c r="P197" s="80"/>
    </row>
    <row r="198" spans="3:16" s="1" customFormat="1">
      <c r="C198" s="80"/>
      <c r="K198" s="80"/>
      <c r="L198" s="80"/>
      <c r="M198" s="80"/>
      <c r="N198" s="80"/>
      <c r="O198" s="80"/>
      <c r="P198" s="80"/>
    </row>
    <row r="199" spans="3:16" s="1" customFormat="1">
      <c r="C199" s="80"/>
      <c r="K199" s="80"/>
      <c r="L199" s="80"/>
      <c r="M199" s="80"/>
      <c r="N199" s="80"/>
      <c r="O199" s="80"/>
      <c r="P199" s="80"/>
    </row>
    <row r="200" spans="3:16" s="1" customFormat="1">
      <c r="C200" s="80"/>
      <c r="K200" s="80"/>
      <c r="L200" s="80"/>
      <c r="M200" s="80"/>
      <c r="N200" s="80"/>
      <c r="O200" s="80"/>
      <c r="P200" s="80"/>
    </row>
    <row r="201" spans="3:16" s="1" customFormat="1">
      <c r="C201" s="80"/>
      <c r="K201" s="80"/>
      <c r="L201" s="80"/>
      <c r="M201" s="80"/>
      <c r="N201" s="80"/>
      <c r="O201" s="80"/>
      <c r="P201" s="80"/>
    </row>
    <row r="202" spans="3:16" s="1" customFormat="1">
      <c r="C202" s="80"/>
      <c r="K202" s="80"/>
      <c r="L202" s="80"/>
      <c r="M202" s="80"/>
      <c r="N202" s="80"/>
      <c r="O202" s="80"/>
      <c r="P202" s="80"/>
    </row>
    <row r="203" spans="3:16" s="1" customFormat="1">
      <c r="C203" s="80"/>
      <c r="K203" s="80"/>
      <c r="L203" s="80"/>
      <c r="M203" s="80"/>
      <c r="N203" s="80"/>
      <c r="O203" s="80"/>
      <c r="P203" s="80"/>
    </row>
    <row r="204" spans="3:16" s="1" customFormat="1">
      <c r="C204" s="80"/>
      <c r="K204" s="80"/>
      <c r="L204" s="80"/>
      <c r="M204" s="80"/>
      <c r="N204" s="80"/>
      <c r="O204" s="80"/>
      <c r="P204" s="80"/>
    </row>
    <row r="205" spans="3:16" s="1" customFormat="1">
      <c r="C205" s="80"/>
      <c r="K205" s="80"/>
      <c r="L205" s="80"/>
      <c r="M205" s="80"/>
      <c r="N205" s="80"/>
      <c r="O205" s="80"/>
      <c r="P205" s="80"/>
    </row>
    <row r="206" spans="3:16" s="1" customFormat="1">
      <c r="C206" s="80"/>
      <c r="K206" s="80"/>
      <c r="L206" s="80"/>
      <c r="M206" s="80"/>
      <c r="N206" s="80"/>
      <c r="O206" s="80"/>
      <c r="P206" s="80"/>
    </row>
    <row r="207" spans="3:16" s="1" customFormat="1">
      <c r="C207" s="80"/>
      <c r="K207" s="80"/>
      <c r="L207" s="80"/>
      <c r="M207" s="80"/>
      <c r="N207" s="80"/>
      <c r="O207" s="80"/>
      <c r="P207" s="80"/>
    </row>
    <row r="208" spans="3:16" s="1" customFormat="1">
      <c r="C208" s="80"/>
      <c r="K208" s="80"/>
      <c r="L208" s="80"/>
      <c r="M208" s="80"/>
      <c r="N208" s="80"/>
      <c r="O208" s="80"/>
      <c r="P208" s="80"/>
    </row>
    <row r="209" spans="3:16" s="1" customFormat="1">
      <c r="C209" s="80"/>
      <c r="K209" s="80"/>
      <c r="L209" s="80"/>
      <c r="M209" s="80"/>
      <c r="N209" s="80"/>
      <c r="O209" s="80"/>
      <c r="P209" s="80"/>
    </row>
    <row r="210" spans="3:16" s="1" customFormat="1">
      <c r="C210" s="80"/>
      <c r="K210" s="80"/>
      <c r="L210" s="80"/>
      <c r="M210" s="80"/>
      <c r="N210" s="80"/>
      <c r="O210" s="80"/>
      <c r="P210" s="80"/>
    </row>
    <row r="211" spans="3:16" s="1" customFormat="1">
      <c r="C211" s="80"/>
      <c r="K211" s="80"/>
      <c r="L211" s="80"/>
      <c r="M211" s="80"/>
      <c r="N211" s="80"/>
      <c r="O211" s="80"/>
      <c r="P211" s="80"/>
    </row>
    <row r="212" spans="3:16" s="1" customFormat="1">
      <c r="C212" s="80"/>
      <c r="K212" s="80"/>
      <c r="L212" s="80"/>
      <c r="M212" s="80"/>
      <c r="N212" s="80"/>
      <c r="O212" s="80"/>
      <c r="P212" s="80"/>
    </row>
    <row r="213" spans="3:16" s="1" customFormat="1">
      <c r="C213" s="80"/>
      <c r="K213" s="80"/>
      <c r="L213" s="80"/>
      <c r="M213" s="80"/>
      <c r="N213" s="80"/>
      <c r="O213" s="80"/>
      <c r="P213" s="80"/>
    </row>
    <row r="214" spans="3:16" s="1" customFormat="1">
      <c r="C214" s="80"/>
      <c r="K214" s="80"/>
      <c r="L214" s="80"/>
      <c r="M214" s="80"/>
      <c r="N214" s="80"/>
      <c r="O214" s="80"/>
      <c r="P214" s="80"/>
    </row>
    <row r="215" spans="3:16" s="1" customFormat="1">
      <c r="C215" s="80"/>
      <c r="K215" s="80"/>
      <c r="L215" s="80"/>
      <c r="M215" s="80"/>
      <c r="N215" s="80"/>
      <c r="O215" s="80"/>
      <c r="P215" s="80"/>
    </row>
    <row r="216" spans="3:16" s="1" customFormat="1">
      <c r="C216" s="80"/>
      <c r="K216" s="80"/>
      <c r="L216" s="80"/>
      <c r="M216" s="80"/>
      <c r="N216" s="80"/>
      <c r="O216" s="80"/>
      <c r="P216" s="80"/>
    </row>
    <row r="217" spans="3:16" s="1" customFormat="1">
      <c r="C217" s="80"/>
      <c r="K217" s="80"/>
      <c r="L217" s="80"/>
      <c r="M217" s="80"/>
      <c r="N217" s="80"/>
      <c r="O217" s="80"/>
      <c r="P217" s="80"/>
    </row>
    <row r="218" spans="3:16" s="1" customFormat="1">
      <c r="C218" s="80"/>
      <c r="K218" s="80"/>
      <c r="L218" s="80"/>
      <c r="M218" s="80"/>
      <c r="N218" s="80"/>
      <c r="O218" s="80"/>
      <c r="P218" s="80"/>
    </row>
    <row r="219" spans="3:16" s="1" customFormat="1">
      <c r="C219" s="80"/>
      <c r="K219" s="80"/>
      <c r="L219" s="80"/>
      <c r="M219" s="80"/>
      <c r="N219" s="80"/>
      <c r="O219" s="80"/>
      <c r="P219" s="80"/>
    </row>
    <row r="220" spans="3:16" s="1" customFormat="1">
      <c r="C220" s="80"/>
      <c r="K220" s="80"/>
      <c r="L220" s="80"/>
      <c r="M220" s="80"/>
      <c r="N220" s="80"/>
      <c r="O220" s="80"/>
      <c r="P220" s="80"/>
    </row>
    <row r="221" spans="3:16" s="1" customFormat="1">
      <c r="C221" s="80"/>
      <c r="K221" s="80"/>
      <c r="L221" s="80"/>
      <c r="M221" s="80"/>
      <c r="N221" s="80"/>
      <c r="O221" s="80"/>
      <c r="P221" s="80"/>
    </row>
    <row r="222" spans="3:16" s="1" customFormat="1">
      <c r="C222" s="80"/>
      <c r="K222" s="80"/>
      <c r="L222" s="80"/>
      <c r="M222" s="80"/>
      <c r="N222" s="80"/>
      <c r="O222" s="80"/>
      <c r="P222" s="80"/>
    </row>
    <row r="223" spans="3:16" s="1" customFormat="1">
      <c r="C223" s="80"/>
      <c r="K223" s="80"/>
      <c r="L223" s="80"/>
      <c r="M223" s="80"/>
      <c r="N223" s="80"/>
      <c r="O223" s="80"/>
      <c r="P223" s="80"/>
    </row>
    <row r="224" spans="3:16" s="1" customFormat="1">
      <c r="C224" s="80"/>
      <c r="K224" s="80"/>
      <c r="L224" s="80"/>
      <c r="M224" s="80"/>
      <c r="N224" s="80"/>
      <c r="O224" s="80"/>
      <c r="P224" s="80"/>
    </row>
    <row r="225" spans="3:16" s="1" customFormat="1" ht="13.35" customHeight="1">
      <c r="C225" s="80"/>
      <c r="K225" s="80"/>
      <c r="L225" s="80"/>
      <c r="M225" s="80"/>
      <c r="N225" s="80"/>
      <c r="O225" s="80"/>
      <c r="P225" s="80"/>
    </row>
    <row r="226" spans="3:16" s="1" customFormat="1">
      <c r="C226" s="80"/>
      <c r="K226" s="80"/>
      <c r="L226" s="80"/>
      <c r="M226" s="80"/>
      <c r="N226" s="80"/>
      <c r="O226" s="80"/>
      <c r="P226" s="80"/>
    </row>
    <row r="227" spans="3:16" s="1" customFormat="1">
      <c r="C227" s="80"/>
      <c r="K227" s="80"/>
      <c r="L227" s="80"/>
      <c r="M227" s="80"/>
      <c r="N227" s="80"/>
      <c r="O227" s="80"/>
      <c r="P227" s="80"/>
    </row>
    <row r="228" spans="3:16" s="1" customFormat="1">
      <c r="C228" s="80"/>
      <c r="K228" s="80"/>
      <c r="L228" s="80"/>
      <c r="M228" s="80"/>
      <c r="N228" s="80"/>
      <c r="O228" s="80"/>
      <c r="P228" s="80"/>
    </row>
    <row r="229" spans="3:16" s="1" customFormat="1">
      <c r="C229" s="80"/>
      <c r="K229" s="80"/>
      <c r="L229" s="80"/>
      <c r="M229" s="80"/>
      <c r="N229" s="80"/>
      <c r="O229" s="80"/>
      <c r="P229" s="80"/>
    </row>
    <row r="230" spans="3:16" s="1" customFormat="1">
      <c r="C230" s="80"/>
      <c r="K230" s="80"/>
      <c r="L230" s="80"/>
      <c r="M230" s="80"/>
      <c r="N230" s="80"/>
      <c r="O230" s="80"/>
      <c r="P230" s="80"/>
    </row>
    <row r="231" spans="3:16" s="1" customFormat="1">
      <c r="C231" s="80"/>
      <c r="K231" s="80"/>
      <c r="L231" s="80"/>
      <c r="M231" s="80"/>
      <c r="N231" s="80"/>
      <c r="O231" s="80"/>
      <c r="P231" s="80"/>
    </row>
    <row r="232" spans="3:16" s="1" customFormat="1">
      <c r="C232" s="80"/>
      <c r="K232" s="80"/>
      <c r="L232" s="80"/>
      <c r="M232" s="80"/>
      <c r="N232" s="80"/>
      <c r="O232" s="80"/>
      <c r="P232" s="80"/>
    </row>
    <row r="233" spans="3:16" s="1" customFormat="1">
      <c r="C233" s="80"/>
      <c r="K233" s="80"/>
      <c r="L233" s="80"/>
      <c r="M233" s="80"/>
      <c r="N233" s="80"/>
      <c r="O233" s="80"/>
      <c r="P233" s="80"/>
    </row>
    <row r="234" spans="3:16" s="1" customFormat="1">
      <c r="C234" s="80"/>
      <c r="K234" s="80"/>
      <c r="L234" s="80"/>
      <c r="M234" s="80"/>
      <c r="N234" s="80"/>
      <c r="O234" s="80"/>
      <c r="P234" s="80"/>
    </row>
    <row r="235" spans="3:16" s="1" customFormat="1">
      <c r="C235" s="80"/>
      <c r="K235" s="80"/>
      <c r="L235" s="80"/>
      <c r="M235" s="80"/>
      <c r="N235" s="80"/>
      <c r="O235" s="80"/>
      <c r="P235" s="80"/>
    </row>
    <row r="236" spans="3:16" s="1" customFormat="1">
      <c r="C236" s="80"/>
      <c r="K236" s="80"/>
      <c r="L236" s="80"/>
      <c r="M236" s="80"/>
      <c r="N236" s="80"/>
      <c r="O236" s="80"/>
      <c r="P236" s="80"/>
    </row>
    <row r="237" spans="3:16" s="1" customFormat="1">
      <c r="C237" s="80"/>
      <c r="K237" s="80"/>
      <c r="L237" s="80"/>
      <c r="M237" s="80"/>
      <c r="N237" s="80"/>
      <c r="O237" s="80"/>
      <c r="P237" s="80"/>
    </row>
    <row r="238" spans="3:16" s="1" customFormat="1">
      <c r="C238" s="80"/>
      <c r="K238" s="80"/>
      <c r="L238" s="80"/>
      <c r="M238" s="80"/>
      <c r="N238" s="80"/>
      <c r="O238" s="80"/>
      <c r="P238" s="80"/>
    </row>
    <row r="239" spans="3:16" s="1" customFormat="1">
      <c r="C239" s="80"/>
      <c r="K239" s="80"/>
      <c r="L239" s="80"/>
      <c r="M239" s="80"/>
      <c r="N239" s="80"/>
      <c r="O239" s="80"/>
      <c r="P239" s="80"/>
    </row>
    <row r="240" spans="3:16" s="1" customFormat="1">
      <c r="C240" s="80"/>
      <c r="K240" s="80"/>
      <c r="L240" s="80"/>
      <c r="M240" s="80"/>
      <c r="N240" s="80"/>
      <c r="O240" s="80"/>
      <c r="P240" s="80"/>
    </row>
    <row r="241" spans="3:16" s="1" customFormat="1">
      <c r="C241" s="80"/>
      <c r="K241" s="80"/>
      <c r="L241" s="80"/>
      <c r="M241" s="80"/>
      <c r="N241" s="80"/>
      <c r="O241" s="80"/>
      <c r="P241" s="80"/>
    </row>
    <row r="242" spans="3:16" s="1" customFormat="1">
      <c r="C242" s="80"/>
      <c r="K242" s="80"/>
      <c r="L242" s="80"/>
      <c r="M242" s="80"/>
      <c r="N242" s="80"/>
      <c r="O242" s="80"/>
      <c r="P242" s="80"/>
    </row>
    <row r="243" spans="3:16" s="1" customFormat="1">
      <c r="C243" s="80"/>
      <c r="K243" s="80"/>
      <c r="L243" s="80"/>
      <c r="M243" s="80"/>
      <c r="N243" s="80"/>
      <c r="O243" s="80"/>
      <c r="P243" s="80"/>
    </row>
    <row r="244" spans="3:16" s="1" customFormat="1">
      <c r="C244" s="80"/>
      <c r="K244" s="80"/>
      <c r="L244" s="80"/>
      <c r="M244" s="80"/>
      <c r="N244" s="80"/>
      <c r="O244" s="80"/>
      <c r="P244" s="80"/>
    </row>
    <row r="245" spans="3:16" s="1" customFormat="1">
      <c r="C245" s="80"/>
      <c r="K245" s="80"/>
      <c r="L245" s="80"/>
      <c r="M245" s="80"/>
      <c r="N245" s="80"/>
      <c r="O245" s="80"/>
      <c r="P245" s="80"/>
    </row>
    <row r="246" spans="3:16" s="1" customFormat="1">
      <c r="C246" s="80"/>
      <c r="K246" s="80"/>
      <c r="L246" s="80"/>
      <c r="M246" s="80"/>
      <c r="N246" s="80"/>
      <c r="O246" s="80"/>
      <c r="P246" s="80"/>
    </row>
    <row r="247" spans="3:16" s="1" customFormat="1">
      <c r="C247" s="80"/>
      <c r="K247" s="80"/>
      <c r="L247" s="80"/>
      <c r="M247" s="80"/>
      <c r="N247" s="80"/>
      <c r="O247" s="80"/>
      <c r="P247" s="80"/>
    </row>
    <row r="248" spans="3:16" s="1" customFormat="1">
      <c r="C248" s="80"/>
      <c r="K248" s="80"/>
      <c r="L248" s="80"/>
      <c r="M248" s="80"/>
      <c r="N248" s="80"/>
      <c r="O248" s="80"/>
      <c r="P248" s="80"/>
    </row>
    <row r="249" spans="3:16" s="1" customFormat="1" ht="13.35" customHeight="1">
      <c r="C249" s="80"/>
      <c r="K249" s="80"/>
      <c r="L249" s="80"/>
      <c r="M249" s="80"/>
      <c r="N249" s="80"/>
      <c r="O249" s="80"/>
      <c r="P249" s="80"/>
    </row>
    <row r="250" spans="3:16" s="1" customFormat="1">
      <c r="C250" s="80"/>
      <c r="K250" s="80"/>
      <c r="L250" s="80"/>
      <c r="M250" s="80"/>
      <c r="N250" s="80"/>
      <c r="O250" s="80"/>
      <c r="P250" s="80"/>
    </row>
    <row r="251" spans="3:16" s="1" customFormat="1" ht="15" customHeight="1">
      <c r="C251" s="80"/>
      <c r="K251" s="80"/>
      <c r="L251" s="80"/>
      <c r="M251" s="80"/>
      <c r="N251" s="80"/>
      <c r="O251" s="80"/>
      <c r="P251" s="80"/>
    </row>
    <row r="252" spans="3:16" s="1" customFormat="1" ht="15" customHeight="1">
      <c r="C252" s="80"/>
      <c r="K252" s="80"/>
      <c r="L252" s="80"/>
      <c r="M252" s="80"/>
      <c r="N252" s="80"/>
      <c r="O252" s="80"/>
      <c r="P252" s="80"/>
    </row>
    <row r="253" spans="3:16" s="1" customFormat="1" ht="13.35" customHeight="1">
      <c r="C253" s="80"/>
      <c r="K253" s="80"/>
      <c r="L253" s="80"/>
      <c r="M253" s="80"/>
      <c r="N253" s="80"/>
      <c r="O253" s="80"/>
      <c r="P253" s="80"/>
    </row>
    <row r="254" spans="3:16" s="1" customFormat="1" ht="15" customHeight="1">
      <c r="C254" s="80"/>
      <c r="K254" s="80"/>
      <c r="L254" s="80"/>
      <c r="M254" s="80"/>
      <c r="N254" s="80"/>
      <c r="O254" s="80"/>
      <c r="P254" s="80"/>
    </row>
    <row r="255" spans="3:16" s="1" customFormat="1" ht="15" customHeight="1">
      <c r="C255" s="80"/>
      <c r="K255" s="80"/>
      <c r="L255" s="80"/>
      <c r="M255" s="80"/>
      <c r="N255" s="80"/>
      <c r="O255" s="80"/>
      <c r="P255" s="80"/>
    </row>
    <row r="256" spans="3:16" s="1" customFormat="1">
      <c r="C256" s="80"/>
      <c r="K256" s="80"/>
      <c r="L256" s="80"/>
      <c r="M256" s="80"/>
      <c r="N256" s="80"/>
      <c r="O256" s="80"/>
      <c r="P256" s="80"/>
    </row>
    <row r="257" spans="3:16" s="1" customFormat="1" ht="14.1" customHeight="1">
      <c r="C257" s="80"/>
      <c r="K257" s="80"/>
      <c r="L257" s="80"/>
      <c r="M257" s="80"/>
      <c r="N257" s="80"/>
      <c r="O257" s="80"/>
      <c r="P257" s="80"/>
    </row>
    <row r="258" spans="3:16" s="1" customFormat="1">
      <c r="C258" s="80"/>
      <c r="K258" s="80"/>
      <c r="L258" s="80"/>
      <c r="M258" s="80"/>
      <c r="N258" s="80"/>
      <c r="O258" s="80"/>
      <c r="P258" s="80"/>
    </row>
    <row r="259" spans="3:16" s="1" customFormat="1">
      <c r="C259" s="80"/>
      <c r="K259" s="80"/>
      <c r="L259" s="80"/>
      <c r="M259" s="80"/>
      <c r="N259" s="80"/>
      <c r="O259" s="80"/>
      <c r="P259" s="80"/>
    </row>
    <row r="260" spans="3:16" s="1" customFormat="1">
      <c r="C260" s="80"/>
      <c r="K260" s="80"/>
      <c r="L260" s="80"/>
      <c r="M260" s="80"/>
      <c r="N260" s="80"/>
      <c r="O260" s="80"/>
      <c r="P260" s="80"/>
    </row>
    <row r="261" spans="3:16" s="1" customFormat="1">
      <c r="C261" s="80"/>
      <c r="K261" s="80"/>
      <c r="L261" s="80"/>
      <c r="M261" s="80"/>
      <c r="N261" s="80"/>
      <c r="O261" s="80"/>
      <c r="P261" s="80"/>
    </row>
    <row r="262" spans="3:16" s="1" customFormat="1">
      <c r="C262" s="80"/>
      <c r="K262" s="80"/>
      <c r="L262" s="80"/>
      <c r="M262" s="80"/>
      <c r="N262" s="80"/>
      <c r="O262" s="80"/>
      <c r="P262" s="80"/>
    </row>
    <row r="263" spans="3:16" s="1" customFormat="1">
      <c r="C263" s="80"/>
      <c r="K263" s="80"/>
      <c r="L263" s="80"/>
      <c r="M263" s="80"/>
      <c r="N263" s="80"/>
      <c r="O263" s="80"/>
      <c r="P263" s="80"/>
    </row>
    <row r="264" spans="3:16" s="1" customFormat="1">
      <c r="C264" s="80"/>
      <c r="K264" s="80"/>
      <c r="L264" s="80"/>
      <c r="M264" s="80"/>
      <c r="N264" s="80"/>
      <c r="O264" s="80"/>
      <c r="P264" s="80"/>
    </row>
    <row r="265" spans="3:16" s="1" customFormat="1">
      <c r="C265" s="80"/>
      <c r="K265" s="80"/>
      <c r="L265" s="80"/>
      <c r="M265" s="80"/>
      <c r="N265" s="80"/>
      <c r="O265" s="80"/>
      <c r="P265" s="80"/>
    </row>
    <row r="266" spans="3:16" s="1" customFormat="1">
      <c r="C266" s="80"/>
      <c r="K266" s="80"/>
      <c r="L266" s="80"/>
      <c r="M266" s="80"/>
      <c r="N266" s="80"/>
      <c r="O266" s="80"/>
      <c r="P266" s="80"/>
    </row>
    <row r="267" spans="3:16" s="1" customFormat="1">
      <c r="C267" s="80"/>
      <c r="K267" s="80"/>
      <c r="L267" s="80"/>
      <c r="M267" s="80"/>
      <c r="N267" s="80"/>
      <c r="O267" s="80"/>
      <c r="P267" s="80"/>
    </row>
    <row r="268" spans="3:16" s="1" customFormat="1">
      <c r="C268" s="80"/>
      <c r="K268" s="80"/>
      <c r="L268" s="80"/>
      <c r="M268" s="80"/>
      <c r="N268" s="80"/>
      <c r="O268" s="80"/>
      <c r="P268" s="80"/>
    </row>
    <row r="269" spans="3:16" s="1" customFormat="1">
      <c r="C269" s="80"/>
      <c r="K269" s="80"/>
      <c r="L269" s="80"/>
      <c r="M269" s="80"/>
      <c r="N269" s="80"/>
      <c r="O269" s="80"/>
      <c r="P269" s="80"/>
    </row>
    <row r="270" spans="3:16" s="1" customFormat="1">
      <c r="C270" s="80"/>
      <c r="K270" s="80"/>
      <c r="L270" s="80"/>
      <c r="M270" s="80"/>
      <c r="N270" s="80"/>
      <c r="O270" s="80"/>
      <c r="P270" s="80"/>
    </row>
    <row r="271" spans="3:16" s="1" customFormat="1">
      <c r="C271" s="80"/>
      <c r="K271" s="80"/>
      <c r="L271" s="80"/>
      <c r="M271" s="80"/>
      <c r="N271" s="80"/>
      <c r="O271" s="80"/>
      <c r="P271" s="80"/>
    </row>
    <row r="272" spans="3:16" s="1" customFormat="1">
      <c r="C272" s="80"/>
      <c r="K272" s="80"/>
      <c r="L272" s="80"/>
      <c r="M272" s="80"/>
      <c r="N272" s="80"/>
      <c r="O272" s="80"/>
      <c r="P272" s="80"/>
    </row>
    <row r="273" spans="3:16" s="1" customFormat="1">
      <c r="C273" s="80"/>
      <c r="K273" s="80"/>
      <c r="L273" s="80"/>
      <c r="M273" s="80"/>
      <c r="N273" s="80"/>
      <c r="O273" s="80"/>
      <c r="P273" s="80"/>
    </row>
    <row r="274" spans="3:16" s="1" customFormat="1">
      <c r="C274" s="80"/>
      <c r="K274" s="80"/>
      <c r="L274" s="80"/>
      <c r="M274" s="80"/>
      <c r="N274" s="80"/>
      <c r="O274" s="80"/>
      <c r="P274" s="80"/>
    </row>
    <row r="275" spans="3:16" s="1" customFormat="1">
      <c r="C275" s="80"/>
      <c r="K275" s="80"/>
      <c r="L275" s="80"/>
      <c r="M275" s="80"/>
      <c r="N275" s="80"/>
      <c r="O275" s="80"/>
      <c r="P275" s="80"/>
    </row>
    <row r="276" spans="3:16" s="1" customFormat="1">
      <c r="C276" s="80"/>
      <c r="K276" s="80"/>
      <c r="L276" s="80"/>
      <c r="M276" s="80"/>
      <c r="N276" s="80"/>
      <c r="O276" s="80"/>
      <c r="P276" s="80"/>
    </row>
    <row r="277" spans="3:16" s="1" customFormat="1">
      <c r="C277" s="80"/>
      <c r="K277" s="80"/>
      <c r="L277" s="80"/>
      <c r="M277" s="80"/>
      <c r="N277" s="80"/>
      <c r="O277" s="80"/>
      <c r="P277" s="80"/>
    </row>
    <row r="278" spans="3:16" s="1" customFormat="1">
      <c r="C278" s="80"/>
      <c r="K278" s="80"/>
      <c r="L278" s="80"/>
      <c r="M278" s="80"/>
      <c r="N278" s="80"/>
      <c r="O278" s="80"/>
      <c r="P278" s="80"/>
    </row>
    <row r="279" spans="3:16" s="1" customFormat="1">
      <c r="C279" s="80"/>
      <c r="K279" s="80"/>
      <c r="L279" s="80"/>
      <c r="M279" s="80"/>
      <c r="N279" s="80"/>
      <c r="O279" s="80"/>
      <c r="P279" s="80"/>
    </row>
    <row r="280" spans="3:16" s="1" customFormat="1">
      <c r="C280" s="80"/>
      <c r="K280" s="80"/>
      <c r="L280" s="80"/>
      <c r="M280" s="80"/>
      <c r="N280" s="80"/>
      <c r="O280" s="80"/>
      <c r="P280" s="80"/>
    </row>
    <row r="281" spans="3:16" s="1" customFormat="1">
      <c r="C281" s="80"/>
      <c r="K281" s="80"/>
      <c r="L281" s="80"/>
      <c r="M281" s="80"/>
      <c r="N281" s="80"/>
      <c r="O281" s="80"/>
      <c r="P281" s="80"/>
    </row>
    <row r="282" spans="3:16" s="1" customFormat="1">
      <c r="C282" s="80"/>
      <c r="K282" s="80"/>
      <c r="L282" s="80"/>
      <c r="M282" s="80"/>
      <c r="N282" s="80"/>
      <c r="O282" s="80"/>
      <c r="P282" s="80"/>
    </row>
    <row r="283" spans="3:16" s="1" customFormat="1">
      <c r="C283" s="80"/>
      <c r="K283" s="80"/>
      <c r="L283" s="80"/>
      <c r="M283" s="80"/>
      <c r="N283" s="80"/>
      <c r="O283" s="80"/>
      <c r="P283" s="80"/>
    </row>
    <row r="284" spans="3:16" s="1" customFormat="1">
      <c r="C284" s="80"/>
      <c r="K284" s="80"/>
      <c r="L284" s="80"/>
      <c r="M284" s="80"/>
      <c r="N284" s="80"/>
      <c r="O284" s="80"/>
      <c r="P284" s="80"/>
    </row>
    <row r="285" spans="3:16" s="1" customFormat="1">
      <c r="C285" s="80"/>
      <c r="K285" s="80"/>
      <c r="L285" s="80"/>
      <c r="M285" s="80"/>
      <c r="N285" s="80"/>
      <c r="O285" s="80"/>
      <c r="P285" s="80"/>
    </row>
    <row r="286" spans="3:16" s="1" customFormat="1">
      <c r="C286" s="80"/>
      <c r="K286" s="80"/>
      <c r="L286" s="80"/>
      <c r="M286" s="80"/>
      <c r="N286" s="80"/>
      <c r="O286" s="80"/>
      <c r="P286" s="80"/>
    </row>
    <row r="287" spans="3:16" s="1" customFormat="1">
      <c r="C287" s="80"/>
      <c r="K287" s="80"/>
      <c r="L287" s="80"/>
      <c r="M287" s="80"/>
      <c r="N287" s="80"/>
      <c r="O287" s="80"/>
      <c r="P287" s="80"/>
    </row>
    <row r="288" spans="3:16" s="1" customFormat="1">
      <c r="C288" s="80"/>
      <c r="K288" s="80"/>
      <c r="L288" s="80"/>
      <c r="M288" s="80"/>
      <c r="N288" s="80"/>
      <c r="O288" s="80"/>
      <c r="P288" s="80"/>
    </row>
    <row r="289" spans="3:16" s="1" customFormat="1">
      <c r="C289" s="80"/>
      <c r="K289" s="80"/>
      <c r="L289" s="80"/>
      <c r="M289" s="80"/>
      <c r="N289" s="80"/>
      <c r="O289" s="80"/>
      <c r="P289" s="80"/>
    </row>
    <row r="290" spans="3:16" s="1" customFormat="1">
      <c r="C290" s="80"/>
      <c r="K290" s="80"/>
      <c r="L290" s="80"/>
      <c r="M290" s="80"/>
      <c r="N290" s="80"/>
      <c r="O290" s="80"/>
      <c r="P290" s="80"/>
    </row>
    <row r="291" spans="3:16" s="1" customFormat="1">
      <c r="C291" s="80"/>
      <c r="K291" s="80"/>
      <c r="L291" s="80"/>
      <c r="M291" s="80"/>
      <c r="N291" s="80"/>
      <c r="O291" s="80"/>
      <c r="P291" s="80"/>
    </row>
    <row r="292" spans="3:16" s="1" customFormat="1">
      <c r="C292" s="80"/>
      <c r="K292" s="80"/>
      <c r="L292" s="80"/>
      <c r="M292" s="80"/>
      <c r="N292" s="80"/>
      <c r="O292" s="80"/>
      <c r="P292" s="80"/>
    </row>
    <row r="293" spans="3:16" s="1" customFormat="1">
      <c r="C293" s="80"/>
      <c r="K293" s="80"/>
      <c r="L293" s="80"/>
      <c r="M293" s="80"/>
      <c r="N293" s="80"/>
      <c r="O293" s="80"/>
      <c r="P293" s="80"/>
    </row>
    <row r="294" spans="3:16" s="1" customFormat="1">
      <c r="C294" s="80"/>
      <c r="K294" s="80"/>
      <c r="L294" s="80"/>
      <c r="M294" s="80"/>
      <c r="N294" s="80"/>
      <c r="O294" s="80"/>
      <c r="P294" s="80"/>
    </row>
    <row r="295" spans="3:16" s="1" customFormat="1">
      <c r="C295" s="80"/>
      <c r="K295" s="80"/>
      <c r="L295" s="80"/>
      <c r="M295" s="80"/>
      <c r="N295" s="80"/>
      <c r="O295" s="80"/>
      <c r="P295" s="80"/>
    </row>
    <row r="296" spans="3:16" s="1" customFormat="1">
      <c r="C296" s="80"/>
      <c r="K296" s="80"/>
      <c r="L296" s="80"/>
      <c r="M296" s="80"/>
      <c r="N296" s="80"/>
      <c r="O296" s="80"/>
      <c r="P296" s="80"/>
    </row>
    <row r="297" spans="3:16" s="1" customFormat="1">
      <c r="C297" s="80"/>
      <c r="K297" s="80"/>
      <c r="L297" s="80"/>
      <c r="M297" s="80"/>
      <c r="N297" s="80"/>
      <c r="O297" s="80"/>
      <c r="P297" s="80"/>
    </row>
    <row r="298" spans="3:16" s="1" customFormat="1">
      <c r="C298" s="80"/>
      <c r="K298" s="80"/>
      <c r="L298" s="80"/>
      <c r="M298" s="80"/>
      <c r="N298" s="80"/>
      <c r="O298" s="80"/>
      <c r="P298" s="80"/>
    </row>
    <row r="299" spans="3:16" s="1" customFormat="1">
      <c r="C299" s="80"/>
      <c r="K299" s="80"/>
      <c r="L299" s="80"/>
      <c r="M299" s="80"/>
      <c r="N299" s="80"/>
      <c r="O299" s="80"/>
      <c r="P299" s="80"/>
    </row>
    <row r="300" spans="3:16" s="1" customFormat="1">
      <c r="C300" s="80"/>
      <c r="K300" s="80"/>
      <c r="L300" s="80"/>
      <c r="M300" s="80"/>
      <c r="N300" s="80"/>
      <c r="O300" s="80"/>
      <c r="P300" s="80"/>
    </row>
    <row r="301" spans="3:16" s="1" customFormat="1">
      <c r="C301" s="80"/>
      <c r="K301" s="80"/>
      <c r="L301" s="80"/>
      <c r="M301" s="80"/>
      <c r="N301" s="80"/>
      <c r="O301" s="80"/>
      <c r="P301" s="80"/>
    </row>
    <row r="302" spans="3:16" s="1" customFormat="1">
      <c r="C302" s="80"/>
      <c r="K302" s="80"/>
      <c r="L302" s="80"/>
      <c r="M302" s="80"/>
      <c r="N302" s="80"/>
      <c r="O302" s="80"/>
      <c r="P302" s="80"/>
    </row>
    <row r="303" spans="3:16" s="1" customFormat="1">
      <c r="C303" s="80"/>
      <c r="K303" s="80"/>
      <c r="L303" s="80"/>
      <c r="M303" s="80"/>
      <c r="N303" s="80"/>
      <c r="O303" s="80"/>
      <c r="P303" s="80"/>
    </row>
    <row r="304" spans="3:16" s="1" customFormat="1">
      <c r="C304" s="80"/>
      <c r="K304" s="80"/>
      <c r="L304" s="80"/>
      <c r="M304" s="80"/>
      <c r="N304" s="80"/>
      <c r="O304" s="80"/>
      <c r="P304" s="80"/>
    </row>
    <row r="305" spans="3:16" s="1" customFormat="1">
      <c r="C305" s="80"/>
      <c r="K305" s="80"/>
      <c r="L305" s="80"/>
      <c r="M305" s="80"/>
      <c r="N305" s="80"/>
      <c r="O305" s="80"/>
      <c r="P305" s="80"/>
    </row>
    <row r="306" spans="3:16" s="1" customFormat="1">
      <c r="C306" s="80"/>
      <c r="K306" s="80"/>
      <c r="L306" s="80"/>
      <c r="M306" s="80"/>
      <c r="N306" s="80"/>
      <c r="O306" s="80"/>
      <c r="P306" s="80"/>
    </row>
    <row r="307" spans="3:16" s="1" customFormat="1">
      <c r="C307" s="80"/>
      <c r="K307" s="80"/>
      <c r="L307" s="80"/>
      <c r="M307" s="80"/>
      <c r="N307" s="80"/>
      <c r="O307" s="80"/>
      <c r="P307" s="80"/>
    </row>
    <row r="308" spans="3:16" s="1" customFormat="1">
      <c r="C308" s="80"/>
      <c r="K308" s="80"/>
      <c r="L308" s="80"/>
      <c r="M308" s="80"/>
      <c r="N308" s="80"/>
      <c r="O308" s="80"/>
      <c r="P308" s="80"/>
    </row>
    <row r="309" spans="3:16" s="1" customFormat="1">
      <c r="C309" s="80"/>
      <c r="K309" s="80"/>
      <c r="L309" s="80"/>
      <c r="M309" s="80"/>
      <c r="N309" s="80"/>
      <c r="O309" s="80"/>
      <c r="P309" s="80"/>
    </row>
    <row r="310" spans="3:16" s="1" customFormat="1">
      <c r="C310" s="80"/>
      <c r="K310" s="80"/>
      <c r="L310" s="80"/>
      <c r="M310" s="80"/>
      <c r="N310" s="80"/>
      <c r="O310" s="80"/>
      <c r="P310" s="80"/>
    </row>
    <row r="311" spans="3:16" s="1" customFormat="1">
      <c r="C311" s="80"/>
      <c r="K311" s="80"/>
      <c r="L311" s="80"/>
      <c r="M311" s="80"/>
      <c r="N311" s="80"/>
      <c r="O311" s="80"/>
      <c r="P311" s="80"/>
    </row>
    <row r="312" spans="3:16" s="1" customFormat="1">
      <c r="C312" s="80"/>
      <c r="K312" s="80"/>
      <c r="L312" s="80"/>
      <c r="M312" s="80"/>
      <c r="N312" s="80"/>
      <c r="O312" s="80"/>
      <c r="P312" s="80"/>
    </row>
    <row r="313" spans="3:16" s="1" customFormat="1">
      <c r="C313" s="80"/>
      <c r="K313" s="80"/>
      <c r="L313" s="80"/>
      <c r="M313" s="80"/>
      <c r="N313" s="80"/>
      <c r="O313" s="80"/>
      <c r="P313" s="80"/>
    </row>
    <row r="314" spans="3:16" s="1" customFormat="1">
      <c r="C314" s="80"/>
      <c r="K314" s="80"/>
      <c r="L314" s="80"/>
      <c r="M314" s="80"/>
      <c r="N314" s="80"/>
      <c r="O314" s="80"/>
      <c r="P314" s="80"/>
    </row>
    <row r="315" spans="3:16" s="1" customFormat="1">
      <c r="C315" s="80"/>
      <c r="K315" s="80"/>
      <c r="L315" s="80"/>
      <c r="M315" s="80"/>
      <c r="N315" s="80"/>
      <c r="O315" s="80"/>
      <c r="P315" s="80"/>
    </row>
    <row r="316" spans="3:16" s="1" customFormat="1">
      <c r="C316" s="80"/>
      <c r="K316" s="80"/>
      <c r="L316" s="80"/>
      <c r="M316" s="80"/>
      <c r="N316" s="80"/>
      <c r="O316" s="80"/>
      <c r="P316" s="80"/>
    </row>
    <row r="317" spans="3:16" s="1" customFormat="1">
      <c r="C317" s="80"/>
      <c r="K317" s="80"/>
      <c r="L317" s="80"/>
      <c r="M317" s="80"/>
      <c r="N317" s="80"/>
      <c r="O317" s="80"/>
      <c r="P317" s="80"/>
    </row>
    <row r="318" spans="3:16" s="1" customFormat="1">
      <c r="C318" s="80"/>
      <c r="K318" s="80"/>
      <c r="L318" s="80"/>
      <c r="M318" s="80"/>
      <c r="N318" s="80"/>
      <c r="O318" s="80"/>
      <c r="P318" s="80"/>
    </row>
    <row r="319" spans="3:16" s="1" customFormat="1">
      <c r="C319" s="80"/>
      <c r="K319" s="80"/>
      <c r="L319" s="80"/>
      <c r="M319" s="80"/>
      <c r="N319" s="80"/>
      <c r="O319" s="80"/>
      <c r="P319" s="80"/>
    </row>
    <row r="320" spans="3:16" s="1" customFormat="1">
      <c r="C320" s="80"/>
      <c r="K320" s="80"/>
      <c r="L320" s="80"/>
      <c r="M320" s="80"/>
      <c r="N320" s="80"/>
      <c r="O320" s="80"/>
      <c r="P320" s="80"/>
    </row>
    <row r="321" spans="3:16" s="1" customFormat="1">
      <c r="C321" s="80"/>
      <c r="K321" s="80"/>
      <c r="L321" s="80"/>
      <c r="M321" s="80"/>
      <c r="N321" s="80"/>
      <c r="O321" s="80"/>
      <c r="P321" s="80"/>
    </row>
    <row r="322" spans="3:16" s="1" customFormat="1">
      <c r="C322" s="80"/>
      <c r="K322" s="80"/>
      <c r="L322" s="80"/>
      <c r="M322" s="80"/>
      <c r="N322" s="80"/>
      <c r="O322" s="80"/>
      <c r="P322" s="80"/>
    </row>
    <row r="323" spans="3:16" s="1" customFormat="1">
      <c r="C323" s="80"/>
      <c r="K323" s="80"/>
      <c r="L323" s="80"/>
      <c r="M323" s="80"/>
      <c r="N323" s="80"/>
      <c r="O323" s="80"/>
      <c r="P323" s="80"/>
    </row>
    <row r="324" spans="3:16" s="1" customFormat="1">
      <c r="C324" s="80"/>
      <c r="K324" s="80"/>
      <c r="L324" s="80"/>
      <c r="M324" s="80"/>
      <c r="N324" s="80"/>
      <c r="O324" s="80"/>
      <c r="P324" s="80"/>
    </row>
    <row r="325" spans="3:16" s="1" customFormat="1">
      <c r="C325" s="80"/>
      <c r="K325" s="80"/>
      <c r="L325" s="80"/>
      <c r="M325" s="80"/>
      <c r="N325" s="80"/>
      <c r="O325" s="80"/>
      <c r="P325" s="80"/>
    </row>
    <row r="326" spans="3:16" s="1" customFormat="1">
      <c r="C326" s="80"/>
      <c r="K326" s="80"/>
      <c r="L326" s="80"/>
      <c r="M326" s="80"/>
      <c r="N326" s="80"/>
      <c r="O326" s="80"/>
      <c r="P326" s="80"/>
    </row>
    <row r="327" spans="3:16" s="1" customFormat="1">
      <c r="C327" s="80"/>
      <c r="K327" s="80"/>
      <c r="L327" s="80"/>
      <c r="M327" s="80"/>
      <c r="N327" s="80"/>
      <c r="O327" s="80"/>
      <c r="P327" s="80"/>
    </row>
    <row r="328" spans="3:16" s="1" customFormat="1">
      <c r="C328" s="80"/>
      <c r="K328" s="80"/>
      <c r="L328" s="80"/>
      <c r="M328" s="80"/>
      <c r="N328" s="80"/>
      <c r="O328" s="80"/>
      <c r="P328" s="80"/>
    </row>
    <row r="329" spans="3:16" s="1" customFormat="1">
      <c r="C329" s="80"/>
      <c r="K329" s="80"/>
      <c r="L329" s="80"/>
      <c r="M329" s="80"/>
      <c r="N329" s="80"/>
      <c r="O329" s="80"/>
      <c r="P329" s="80"/>
    </row>
    <row r="330" spans="3:16" s="1" customFormat="1">
      <c r="C330" s="80"/>
      <c r="K330" s="80"/>
      <c r="L330" s="80"/>
      <c r="M330" s="80"/>
      <c r="N330" s="80"/>
      <c r="O330" s="80"/>
      <c r="P330" s="80"/>
    </row>
    <row r="331" spans="3:16" s="1" customFormat="1">
      <c r="C331" s="80"/>
      <c r="K331" s="80"/>
      <c r="L331" s="80"/>
      <c r="M331" s="80"/>
      <c r="N331" s="80"/>
      <c r="O331" s="80"/>
      <c r="P331" s="80"/>
    </row>
    <row r="332" spans="3:16" s="1" customFormat="1">
      <c r="C332" s="80"/>
      <c r="K332" s="80"/>
      <c r="L332" s="80"/>
      <c r="M332" s="80"/>
      <c r="N332" s="80"/>
      <c r="O332" s="80"/>
      <c r="P332" s="80"/>
    </row>
    <row r="333" spans="3:16" s="1" customFormat="1">
      <c r="C333" s="80"/>
      <c r="K333" s="80"/>
      <c r="L333" s="80"/>
      <c r="M333" s="80"/>
      <c r="N333" s="80"/>
      <c r="O333" s="80"/>
      <c r="P333" s="80"/>
    </row>
    <row r="334" spans="3:16" s="1" customFormat="1">
      <c r="C334" s="80"/>
      <c r="K334" s="80"/>
      <c r="L334" s="80"/>
      <c r="M334" s="80"/>
      <c r="N334" s="80"/>
      <c r="O334" s="80"/>
      <c r="P334" s="80"/>
    </row>
    <row r="335" spans="3:16" s="1" customFormat="1">
      <c r="C335" s="80"/>
      <c r="K335" s="80"/>
      <c r="L335" s="80"/>
      <c r="M335" s="80"/>
      <c r="N335" s="80"/>
      <c r="O335" s="80"/>
      <c r="P335" s="80"/>
    </row>
    <row r="336" spans="3:16" s="1" customFormat="1">
      <c r="C336" s="80"/>
      <c r="K336" s="80"/>
      <c r="L336" s="80"/>
      <c r="M336" s="80"/>
      <c r="N336" s="80"/>
      <c r="O336" s="80"/>
      <c r="P336" s="80"/>
    </row>
    <row r="337" spans="3:16" s="1" customFormat="1">
      <c r="C337" s="80"/>
      <c r="K337" s="80"/>
      <c r="L337" s="80"/>
      <c r="M337" s="80"/>
      <c r="N337" s="80"/>
      <c r="O337" s="80"/>
      <c r="P337" s="80"/>
    </row>
    <row r="338" spans="3:16" s="1" customFormat="1">
      <c r="C338" s="80"/>
      <c r="K338" s="80"/>
      <c r="L338" s="80"/>
      <c r="M338" s="80"/>
      <c r="N338" s="80"/>
      <c r="O338" s="80"/>
      <c r="P338" s="80"/>
    </row>
    <row r="339" spans="3:16" s="1" customFormat="1">
      <c r="C339" s="80"/>
      <c r="K339" s="80"/>
      <c r="L339" s="80"/>
      <c r="M339" s="80"/>
      <c r="N339" s="80"/>
      <c r="O339" s="80"/>
      <c r="P339" s="80"/>
    </row>
    <row r="340" spans="3:16" s="1" customFormat="1">
      <c r="C340" s="80"/>
      <c r="K340" s="80"/>
      <c r="L340" s="80"/>
      <c r="M340" s="80"/>
      <c r="N340" s="80"/>
      <c r="O340" s="80"/>
      <c r="P340" s="80"/>
    </row>
    <row r="341" spans="3:16" s="1" customFormat="1">
      <c r="C341" s="80"/>
      <c r="K341" s="80"/>
      <c r="L341" s="80"/>
      <c r="M341" s="80"/>
      <c r="N341" s="80"/>
      <c r="O341" s="80"/>
      <c r="P341" s="80"/>
    </row>
    <row r="342" spans="3:16" s="1" customFormat="1">
      <c r="C342" s="80"/>
      <c r="K342" s="80"/>
      <c r="L342" s="80"/>
      <c r="M342" s="80"/>
      <c r="N342" s="80"/>
      <c r="O342" s="80"/>
      <c r="P342" s="80"/>
    </row>
    <row r="343" spans="3:16" s="1" customFormat="1">
      <c r="C343" s="80"/>
      <c r="K343" s="80"/>
      <c r="L343" s="80"/>
      <c r="M343" s="80"/>
      <c r="N343" s="80"/>
      <c r="O343" s="80"/>
      <c r="P343" s="80"/>
    </row>
    <row r="344" spans="3:16" s="1" customFormat="1">
      <c r="C344" s="80"/>
      <c r="K344" s="80"/>
      <c r="L344" s="80"/>
      <c r="M344" s="80"/>
      <c r="N344" s="80"/>
      <c r="O344" s="80"/>
      <c r="P344" s="80"/>
    </row>
    <row r="345" spans="3:16" s="1" customFormat="1" ht="15.95" customHeight="1">
      <c r="C345" s="80"/>
      <c r="K345" s="80"/>
      <c r="L345" s="80"/>
      <c r="M345" s="80"/>
      <c r="N345" s="80"/>
      <c r="O345" s="80"/>
      <c r="P345" s="80"/>
    </row>
    <row r="346" spans="3:16" s="1" customFormat="1" ht="15.95" customHeight="1">
      <c r="C346" s="80"/>
      <c r="K346" s="80"/>
      <c r="L346" s="80"/>
      <c r="M346" s="80"/>
      <c r="N346" s="80"/>
      <c r="O346" s="80"/>
      <c r="P346" s="80"/>
    </row>
    <row r="347" spans="3:16" s="1" customFormat="1" ht="15.95" customHeight="1">
      <c r="C347" s="80"/>
      <c r="K347" s="80"/>
      <c r="L347" s="80"/>
      <c r="M347" s="80"/>
      <c r="N347" s="80"/>
      <c r="O347" s="80"/>
      <c r="P347" s="80"/>
    </row>
    <row r="348" spans="3:16" s="1" customFormat="1" ht="15.95" customHeight="1">
      <c r="C348" s="80"/>
      <c r="K348" s="80"/>
      <c r="L348" s="80"/>
      <c r="M348" s="80"/>
      <c r="N348" s="80"/>
      <c r="O348" s="80"/>
      <c r="P348" s="80"/>
    </row>
    <row r="349" spans="3:16" s="1" customFormat="1" ht="15.95" customHeight="1">
      <c r="C349" s="80"/>
      <c r="K349" s="80"/>
      <c r="L349" s="80"/>
      <c r="M349" s="80"/>
      <c r="N349" s="80"/>
      <c r="O349" s="80"/>
      <c r="P349" s="80"/>
    </row>
    <row r="350" spans="3:16" s="1" customFormat="1" ht="15.95" customHeight="1">
      <c r="C350" s="80"/>
      <c r="K350" s="80"/>
      <c r="L350" s="80"/>
      <c r="M350" s="80"/>
      <c r="N350" s="80"/>
      <c r="O350" s="80"/>
      <c r="P350" s="80"/>
    </row>
    <row r="351" spans="3:16" s="1" customFormat="1" ht="15.95" customHeight="1">
      <c r="C351" s="80"/>
      <c r="K351" s="80"/>
      <c r="L351" s="80"/>
      <c r="M351" s="80"/>
      <c r="N351" s="80"/>
      <c r="O351" s="80"/>
      <c r="P351" s="80"/>
    </row>
    <row r="352" spans="3:16" s="1" customFormat="1" ht="15.95" customHeight="1">
      <c r="C352" s="80"/>
      <c r="K352" s="80"/>
      <c r="L352" s="80"/>
      <c r="M352" s="80"/>
      <c r="N352" s="80"/>
      <c r="O352" s="80"/>
      <c r="P352" s="80"/>
    </row>
    <row r="353" spans="3:16" s="1" customFormat="1" ht="15.95" customHeight="1">
      <c r="C353" s="80"/>
      <c r="K353" s="80"/>
      <c r="L353" s="80"/>
      <c r="M353" s="80"/>
      <c r="N353" s="80"/>
      <c r="O353" s="80"/>
      <c r="P353" s="80"/>
    </row>
    <row r="354" spans="3:16" s="1" customFormat="1" ht="15.95" customHeight="1">
      <c r="C354" s="80"/>
      <c r="K354" s="80"/>
      <c r="L354" s="80"/>
      <c r="M354" s="80"/>
      <c r="N354" s="80"/>
      <c r="O354" s="80"/>
      <c r="P354" s="80"/>
    </row>
    <row r="355" spans="3:16" s="1" customFormat="1" ht="15.95" customHeight="1">
      <c r="C355" s="80"/>
      <c r="K355" s="80"/>
      <c r="L355" s="80"/>
      <c r="M355" s="80"/>
      <c r="N355" s="80"/>
      <c r="O355" s="80"/>
      <c r="P355" s="80"/>
    </row>
    <row r="356" spans="3:16" s="1" customFormat="1" ht="15.95" customHeight="1">
      <c r="C356" s="80"/>
      <c r="K356" s="80"/>
      <c r="L356" s="80"/>
      <c r="M356" s="80"/>
      <c r="N356" s="80"/>
      <c r="O356" s="80"/>
      <c r="P356" s="80"/>
    </row>
    <row r="357" spans="3:16" s="1" customFormat="1" ht="15.95" customHeight="1">
      <c r="C357" s="80"/>
      <c r="K357" s="80"/>
      <c r="L357" s="80"/>
      <c r="M357" s="80"/>
      <c r="N357" s="80"/>
      <c r="O357" s="80"/>
      <c r="P357" s="80"/>
    </row>
    <row r="358" spans="3:16" s="1" customFormat="1" ht="15.95" customHeight="1">
      <c r="C358" s="80"/>
      <c r="K358" s="80"/>
      <c r="L358" s="80"/>
      <c r="M358" s="80"/>
      <c r="N358" s="80"/>
      <c r="O358" s="80"/>
      <c r="P358" s="80"/>
    </row>
    <row r="359" spans="3:16" s="1" customFormat="1" ht="15.95" customHeight="1">
      <c r="C359" s="80"/>
      <c r="K359" s="80"/>
      <c r="L359" s="80"/>
      <c r="M359" s="80"/>
      <c r="N359" s="80"/>
      <c r="O359" s="80"/>
      <c r="P359" s="80"/>
    </row>
    <row r="360" spans="3:16" s="1" customFormat="1" ht="15.95" customHeight="1">
      <c r="C360" s="80"/>
      <c r="K360" s="80"/>
      <c r="L360" s="80"/>
      <c r="M360" s="80"/>
      <c r="N360" s="80"/>
      <c r="O360" s="80"/>
      <c r="P360" s="80"/>
    </row>
    <row r="361" spans="3:16" s="1" customFormat="1" ht="15.95" customHeight="1">
      <c r="C361" s="80"/>
      <c r="K361" s="80"/>
      <c r="L361" s="80"/>
      <c r="M361" s="80"/>
      <c r="N361" s="80"/>
      <c r="O361" s="80"/>
      <c r="P361" s="80"/>
    </row>
    <row r="362" spans="3:16" s="1" customFormat="1" ht="15.95" customHeight="1">
      <c r="C362" s="80"/>
      <c r="K362" s="80"/>
      <c r="L362" s="80"/>
      <c r="M362" s="80"/>
      <c r="N362" s="80"/>
      <c r="O362" s="80"/>
      <c r="P362" s="80"/>
    </row>
    <row r="363" spans="3:16" s="1" customFormat="1" ht="15.95" customHeight="1">
      <c r="C363" s="80"/>
      <c r="K363" s="80"/>
      <c r="L363" s="80"/>
      <c r="M363" s="80"/>
      <c r="N363" s="80"/>
      <c r="O363" s="80"/>
      <c r="P363" s="80"/>
    </row>
    <row r="364" spans="3:16" s="1" customFormat="1" ht="15.95" customHeight="1">
      <c r="C364" s="80"/>
      <c r="K364" s="80"/>
      <c r="L364" s="80"/>
      <c r="M364" s="80"/>
      <c r="N364" s="80"/>
      <c r="O364" s="80"/>
      <c r="P364" s="80"/>
    </row>
    <row r="365" spans="3:16" s="1" customFormat="1" ht="15.95" customHeight="1">
      <c r="C365" s="80"/>
      <c r="K365" s="80"/>
      <c r="L365" s="80"/>
      <c r="M365" s="80"/>
      <c r="N365" s="80"/>
      <c r="O365" s="80"/>
      <c r="P365" s="80"/>
    </row>
    <row r="366" spans="3:16" s="1" customFormat="1" ht="15.95" customHeight="1">
      <c r="C366" s="80"/>
      <c r="K366" s="80"/>
      <c r="L366" s="80"/>
      <c r="M366" s="80"/>
      <c r="N366" s="80"/>
      <c r="O366" s="80"/>
      <c r="P366" s="80"/>
    </row>
    <row r="367" spans="3:16" s="1" customFormat="1" ht="15.95" customHeight="1">
      <c r="C367" s="80"/>
      <c r="K367" s="80"/>
      <c r="L367" s="80"/>
      <c r="M367" s="80"/>
      <c r="N367" s="80"/>
      <c r="O367" s="80"/>
      <c r="P367" s="80"/>
    </row>
    <row r="368" spans="3:16" s="1" customFormat="1" ht="15.95" customHeight="1">
      <c r="C368" s="80"/>
      <c r="K368" s="80"/>
      <c r="L368" s="80"/>
      <c r="M368" s="80"/>
      <c r="N368" s="80"/>
      <c r="O368" s="80"/>
      <c r="P368" s="80"/>
    </row>
    <row r="369" spans="3:16" s="1" customFormat="1" ht="15.95" customHeight="1">
      <c r="C369" s="80"/>
      <c r="K369" s="80"/>
      <c r="L369" s="80"/>
      <c r="M369" s="80"/>
      <c r="N369" s="80"/>
      <c r="O369" s="80"/>
      <c r="P369" s="80"/>
    </row>
    <row r="370" spans="3:16" s="1" customFormat="1" ht="15.95" customHeight="1">
      <c r="C370" s="80"/>
      <c r="K370" s="80"/>
      <c r="L370" s="80"/>
      <c r="M370" s="80"/>
      <c r="N370" s="80"/>
      <c r="O370" s="80"/>
      <c r="P370" s="80"/>
    </row>
    <row r="371" spans="3:16" s="1" customFormat="1" ht="15.95" customHeight="1">
      <c r="C371" s="80"/>
      <c r="K371" s="80"/>
      <c r="L371" s="80"/>
      <c r="M371" s="80"/>
      <c r="N371" s="80"/>
      <c r="O371" s="80"/>
      <c r="P371" s="80"/>
    </row>
    <row r="372" spans="3:16" s="1" customFormat="1" ht="15.95" customHeight="1">
      <c r="C372" s="80"/>
      <c r="K372" s="80"/>
      <c r="L372" s="80"/>
      <c r="M372" s="80"/>
      <c r="N372" s="80"/>
      <c r="O372" s="80"/>
      <c r="P372" s="80"/>
    </row>
    <row r="373" spans="3:16" s="1" customFormat="1" ht="15.95" customHeight="1">
      <c r="C373" s="80"/>
      <c r="K373" s="80"/>
      <c r="L373" s="80"/>
      <c r="M373" s="80"/>
      <c r="N373" s="80"/>
      <c r="O373" s="80"/>
      <c r="P373" s="80"/>
    </row>
    <row r="374" spans="3:16" s="1" customFormat="1" ht="15.95" customHeight="1">
      <c r="C374" s="80"/>
      <c r="K374" s="80"/>
      <c r="L374" s="80"/>
      <c r="M374" s="80"/>
      <c r="N374" s="80"/>
      <c r="O374" s="80"/>
      <c r="P374" s="80"/>
    </row>
    <row r="375" spans="3:16" s="1" customFormat="1" ht="15.95" customHeight="1">
      <c r="C375" s="80"/>
      <c r="K375" s="80"/>
      <c r="L375" s="80"/>
      <c r="M375" s="80"/>
      <c r="N375" s="80"/>
      <c r="O375" s="80"/>
      <c r="P375" s="80"/>
    </row>
    <row r="376" spans="3:16" s="1" customFormat="1" ht="15.95" customHeight="1">
      <c r="C376" s="80"/>
      <c r="K376" s="80"/>
      <c r="L376" s="80"/>
      <c r="M376" s="80"/>
      <c r="N376" s="80"/>
      <c r="O376" s="80"/>
      <c r="P376" s="80"/>
    </row>
    <row r="377" spans="3:16" s="1" customFormat="1" ht="15.95" customHeight="1">
      <c r="C377" s="80"/>
      <c r="K377" s="80"/>
      <c r="L377" s="80"/>
      <c r="M377" s="80"/>
      <c r="N377" s="80"/>
      <c r="O377" s="80"/>
      <c r="P377" s="80"/>
    </row>
    <row r="378" spans="3:16" s="1" customFormat="1" ht="15.95" customHeight="1">
      <c r="C378" s="80"/>
      <c r="K378" s="80"/>
      <c r="L378" s="80"/>
      <c r="M378" s="80"/>
      <c r="N378" s="80"/>
      <c r="O378" s="80"/>
      <c r="P378" s="80"/>
    </row>
    <row r="379" spans="3:16" s="1" customFormat="1" ht="15.95" customHeight="1">
      <c r="C379" s="80"/>
      <c r="K379" s="80"/>
      <c r="L379" s="80"/>
      <c r="M379" s="80"/>
      <c r="N379" s="80"/>
      <c r="O379" s="80"/>
      <c r="P379" s="80"/>
    </row>
    <row r="380" spans="3:16" s="1" customFormat="1" ht="15.95" customHeight="1">
      <c r="C380" s="80"/>
      <c r="K380" s="80"/>
      <c r="L380" s="80"/>
      <c r="M380" s="80"/>
      <c r="N380" s="80"/>
      <c r="O380" s="80"/>
      <c r="P380" s="80"/>
    </row>
    <row r="381" spans="3:16" s="1" customFormat="1" ht="15.95" customHeight="1">
      <c r="C381" s="80"/>
      <c r="K381" s="80"/>
      <c r="L381" s="80"/>
      <c r="M381" s="80"/>
      <c r="N381" s="80"/>
      <c r="O381" s="80"/>
      <c r="P381" s="80"/>
    </row>
    <row r="382" spans="3:16" s="1" customFormat="1" ht="15.95" customHeight="1">
      <c r="C382" s="80"/>
      <c r="K382" s="80"/>
      <c r="L382" s="80"/>
      <c r="M382" s="80"/>
      <c r="N382" s="80"/>
      <c r="O382" s="80"/>
      <c r="P382" s="80"/>
    </row>
    <row r="383" spans="3:16" s="1" customFormat="1" ht="15.95" customHeight="1">
      <c r="C383" s="80"/>
      <c r="K383" s="80"/>
      <c r="L383" s="80"/>
      <c r="M383" s="80"/>
      <c r="N383" s="80"/>
      <c r="O383" s="80"/>
      <c r="P383" s="80"/>
    </row>
    <row r="384" spans="3:16" s="1" customFormat="1" ht="15.95" customHeight="1">
      <c r="C384" s="80"/>
      <c r="K384" s="80"/>
      <c r="L384" s="80"/>
      <c r="M384" s="80"/>
      <c r="N384" s="80"/>
      <c r="O384" s="80"/>
      <c r="P384" s="80"/>
    </row>
    <row r="385" spans="3:16" s="1" customFormat="1" ht="15.95" customHeight="1">
      <c r="C385" s="80"/>
      <c r="K385" s="80"/>
      <c r="L385" s="80"/>
      <c r="M385" s="80"/>
      <c r="N385" s="80"/>
      <c r="O385" s="80"/>
      <c r="P385" s="80"/>
    </row>
    <row r="386" spans="3:16" s="1" customFormat="1" ht="15.95" customHeight="1">
      <c r="C386" s="80"/>
      <c r="K386" s="80"/>
      <c r="L386" s="80"/>
      <c r="M386" s="80"/>
      <c r="N386" s="80"/>
      <c r="O386" s="80"/>
      <c r="P386" s="80"/>
    </row>
    <row r="387" spans="3:16" s="1" customFormat="1" ht="15.95" customHeight="1">
      <c r="C387" s="80"/>
      <c r="K387" s="80"/>
      <c r="L387" s="80"/>
      <c r="M387" s="80"/>
      <c r="N387" s="80"/>
      <c r="O387" s="80"/>
      <c r="P387" s="80"/>
    </row>
    <row r="388" spans="3:16" s="1" customFormat="1" ht="15.95" customHeight="1">
      <c r="C388" s="80"/>
      <c r="K388" s="80"/>
      <c r="L388" s="80"/>
      <c r="M388" s="80"/>
      <c r="N388" s="80"/>
      <c r="O388" s="80"/>
      <c r="P388" s="80"/>
    </row>
    <row r="389" spans="3:16" s="1" customFormat="1" ht="15.95" customHeight="1">
      <c r="C389" s="80"/>
      <c r="K389" s="80"/>
      <c r="L389" s="80"/>
      <c r="M389" s="80"/>
      <c r="N389" s="80"/>
      <c r="O389" s="80"/>
      <c r="P389" s="80"/>
    </row>
    <row r="390" spans="3:16" s="1" customFormat="1" ht="15.95" customHeight="1">
      <c r="C390" s="80"/>
      <c r="K390" s="80"/>
      <c r="L390" s="80"/>
      <c r="M390" s="80"/>
      <c r="N390" s="80"/>
      <c r="O390" s="80"/>
      <c r="P390" s="80"/>
    </row>
    <row r="391" spans="3:16" s="1" customFormat="1" ht="15.95" customHeight="1">
      <c r="C391" s="80"/>
      <c r="K391" s="80"/>
      <c r="L391" s="80"/>
      <c r="M391" s="80"/>
      <c r="N391" s="80"/>
      <c r="O391" s="80"/>
      <c r="P391" s="80"/>
    </row>
    <row r="392" spans="3:16" s="1" customFormat="1" ht="15.95" customHeight="1">
      <c r="C392" s="80"/>
      <c r="K392" s="80"/>
      <c r="L392" s="80"/>
      <c r="M392" s="80"/>
      <c r="N392" s="80"/>
      <c r="O392" s="80"/>
      <c r="P392" s="80"/>
    </row>
    <row r="393" spans="3:16" s="1" customFormat="1" ht="15.95" customHeight="1">
      <c r="C393" s="80"/>
      <c r="K393" s="80"/>
      <c r="L393" s="80"/>
      <c r="M393" s="80"/>
      <c r="N393" s="80"/>
      <c r="O393" s="80"/>
      <c r="P393" s="80"/>
    </row>
    <row r="394" spans="3:16" s="1" customFormat="1" ht="15.95" customHeight="1">
      <c r="C394" s="80"/>
      <c r="K394" s="80"/>
      <c r="L394" s="80"/>
      <c r="M394" s="80"/>
      <c r="N394" s="80"/>
      <c r="O394" s="80"/>
      <c r="P394" s="80"/>
    </row>
    <row r="395" spans="3:16" s="1" customFormat="1" ht="15.95" customHeight="1">
      <c r="C395" s="80"/>
      <c r="K395" s="80"/>
      <c r="L395" s="80"/>
      <c r="M395" s="80"/>
      <c r="N395" s="80"/>
      <c r="O395" s="80"/>
      <c r="P395" s="80"/>
    </row>
    <row r="396" spans="3:16" s="1" customFormat="1" ht="15.95" customHeight="1">
      <c r="C396" s="80"/>
      <c r="K396" s="80"/>
      <c r="L396" s="80"/>
      <c r="M396" s="80"/>
      <c r="N396" s="80"/>
      <c r="O396" s="80"/>
      <c r="P396" s="80"/>
    </row>
    <row r="397" spans="3:16" s="1" customFormat="1" ht="15.95" customHeight="1">
      <c r="C397" s="80"/>
      <c r="K397" s="80"/>
      <c r="L397" s="80"/>
      <c r="M397" s="80"/>
      <c r="N397" s="80"/>
      <c r="O397" s="80"/>
      <c r="P397" s="80"/>
    </row>
    <row r="398" spans="3:16" s="1" customFormat="1" ht="15.95" customHeight="1">
      <c r="C398" s="80"/>
      <c r="K398" s="80"/>
      <c r="L398" s="80"/>
      <c r="M398" s="80"/>
      <c r="N398" s="80"/>
      <c r="O398" s="80"/>
      <c r="P398" s="80"/>
    </row>
    <row r="399" spans="3:16" s="1" customFormat="1" ht="15.95" customHeight="1">
      <c r="C399" s="80"/>
      <c r="K399" s="80"/>
      <c r="L399" s="80"/>
      <c r="M399" s="80"/>
      <c r="N399" s="80"/>
      <c r="O399" s="80"/>
      <c r="P399" s="80"/>
    </row>
    <row r="400" spans="3:16" s="1" customFormat="1" ht="15.95" customHeight="1">
      <c r="C400" s="80"/>
      <c r="K400" s="80"/>
      <c r="L400" s="80"/>
      <c r="M400" s="80"/>
      <c r="N400" s="80"/>
      <c r="O400" s="80"/>
      <c r="P400" s="80"/>
    </row>
    <row r="401" spans="3:16" s="1" customFormat="1" ht="15.95" customHeight="1">
      <c r="C401" s="80"/>
      <c r="K401" s="80"/>
      <c r="L401" s="80"/>
      <c r="M401" s="80"/>
      <c r="N401" s="80"/>
      <c r="O401" s="80"/>
      <c r="P401" s="80"/>
    </row>
    <row r="402" spans="3:16" s="1" customFormat="1" ht="15.95" customHeight="1">
      <c r="C402" s="80"/>
      <c r="K402" s="80"/>
      <c r="L402" s="80"/>
      <c r="M402" s="80"/>
      <c r="N402" s="80"/>
      <c r="O402" s="80"/>
      <c r="P402" s="80"/>
    </row>
    <row r="403" spans="3:16" s="1" customFormat="1" ht="15.95" customHeight="1">
      <c r="C403" s="80"/>
      <c r="K403" s="80"/>
      <c r="L403" s="80"/>
      <c r="M403" s="80"/>
      <c r="N403" s="80"/>
      <c r="O403" s="80"/>
      <c r="P403" s="80"/>
    </row>
    <row r="404" spans="3:16" s="1" customFormat="1" ht="15.95" customHeight="1">
      <c r="C404" s="80"/>
      <c r="K404" s="80"/>
      <c r="L404" s="80"/>
      <c r="M404" s="80"/>
      <c r="N404" s="80"/>
      <c r="O404" s="80"/>
      <c r="P404" s="80"/>
    </row>
    <row r="405" spans="3:16" s="1" customFormat="1" ht="15.95" customHeight="1">
      <c r="C405" s="80"/>
      <c r="K405" s="80"/>
      <c r="L405" s="80"/>
      <c r="M405" s="80"/>
      <c r="N405" s="80"/>
      <c r="O405" s="80"/>
      <c r="P405" s="80"/>
    </row>
    <row r="406" spans="3:16" s="1" customFormat="1" ht="15.95" customHeight="1">
      <c r="C406" s="80"/>
      <c r="K406" s="80"/>
      <c r="L406" s="80"/>
      <c r="M406" s="80"/>
      <c r="N406" s="80"/>
      <c r="O406" s="80"/>
      <c r="P406" s="80"/>
    </row>
    <row r="407" spans="3:16" s="1" customFormat="1" ht="15.95" customHeight="1">
      <c r="C407" s="80"/>
      <c r="K407" s="80"/>
      <c r="L407" s="80"/>
      <c r="M407" s="80"/>
      <c r="N407" s="80"/>
      <c r="O407" s="80"/>
      <c r="P407" s="80"/>
    </row>
    <row r="408" spans="3:16" s="1" customFormat="1" ht="15.95" customHeight="1">
      <c r="C408" s="80"/>
      <c r="K408" s="80"/>
      <c r="L408" s="80"/>
      <c r="M408" s="80"/>
      <c r="N408" s="80"/>
      <c r="O408" s="80"/>
      <c r="P408" s="80"/>
    </row>
    <row r="409" spans="3:16" s="1" customFormat="1" ht="15.95" customHeight="1">
      <c r="C409" s="80"/>
      <c r="K409" s="80"/>
      <c r="L409" s="80"/>
      <c r="M409" s="80"/>
      <c r="N409" s="80"/>
      <c r="O409" s="80"/>
      <c r="P409" s="80"/>
    </row>
    <row r="410" spans="3:16" s="1" customFormat="1" ht="15.95" customHeight="1">
      <c r="C410" s="80"/>
      <c r="K410" s="80"/>
      <c r="L410" s="80"/>
      <c r="M410" s="80"/>
      <c r="N410" s="80"/>
      <c r="O410" s="80"/>
      <c r="P410" s="80"/>
    </row>
    <row r="411" spans="3:16" s="1" customFormat="1" ht="15.95" customHeight="1">
      <c r="C411" s="80"/>
      <c r="K411" s="80"/>
      <c r="L411" s="80"/>
      <c r="M411" s="80"/>
      <c r="N411" s="80"/>
      <c r="O411" s="80"/>
      <c r="P411" s="80"/>
    </row>
    <row r="412" spans="3:16" s="1" customFormat="1" ht="15.95" customHeight="1">
      <c r="C412" s="80"/>
      <c r="K412" s="80"/>
      <c r="L412" s="80"/>
      <c r="M412" s="80"/>
      <c r="N412" s="80"/>
      <c r="O412" s="80"/>
      <c r="P412" s="80"/>
    </row>
    <row r="413" spans="3:16" s="1" customFormat="1" ht="15.95" customHeight="1">
      <c r="C413" s="80"/>
      <c r="K413" s="80"/>
      <c r="L413" s="80"/>
      <c r="M413" s="80"/>
      <c r="N413" s="80"/>
      <c r="O413" s="80"/>
      <c r="P413" s="80"/>
    </row>
    <row r="414" spans="3:16" s="1" customFormat="1" ht="15.95" customHeight="1">
      <c r="C414" s="80"/>
      <c r="K414" s="80"/>
      <c r="L414" s="80"/>
      <c r="M414" s="80"/>
      <c r="N414" s="80"/>
      <c r="O414" s="80"/>
      <c r="P414" s="80"/>
    </row>
    <row r="415" spans="3:16" s="1" customFormat="1" ht="15.95" customHeight="1">
      <c r="C415" s="80"/>
      <c r="K415" s="80"/>
      <c r="L415" s="80"/>
      <c r="M415" s="80"/>
      <c r="N415" s="80"/>
      <c r="O415" s="80"/>
      <c r="P415" s="80"/>
    </row>
    <row r="416" spans="3:16" s="1" customFormat="1" ht="15.95" customHeight="1">
      <c r="C416" s="80"/>
      <c r="K416" s="80"/>
      <c r="L416" s="80"/>
      <c r="M416" s="80"/>
      <c r="N416" s="80"/>
      <c r="O416" s="80"/>
      <c r="P416" s="80"/>
    </row>
    <row r="417" spans="3:16" s="1" customFormat="1" ht="15.95" customHeight="1">
      <c r="C417" s="80"/>
      <c r="K417" s="80"/>
      <c r="L417" s="80"/>
      <c r="M417" s="80"/>
      <c r="N417" s="80"/>
      <c r="O417" s="80"/>
      <c r="P417" s="80"/>
    </row>
    <row r="418" spans="3:16" s="1" customFormat="1" ht="15.95" customHeight="1">
      <c r="C418" s="80"/>
      <c r="K418" s="80"/>
      <c r="L418" s="80"/>
      <c r="M418" s="80"/>
      <c r="N418" s="80"/>
      <c r="O418" s="80"/>
      <c r="P418" s="80"/>
    </row>
    <row r="419" spans="3:16" s="1" customFormat="1" ht="15.95" customHeight="1">
      <c r="C419" s="80"/>
      <c r="K419" s="80"/>
      <c r="L419" s="80"/>
      <c r="M419" s="80"/>
      <c r="N419" s="80"/>
      <c r="O419" s="80"/>
      <c r="P419" s="80"/>
    </row>
    <row r="420" spans="3:16" s="1" customFormat="1" ht="15.95" customHeight="1">
      <c r="C420" s="80"/>
      <c r="K420" s="80"/>
      <c r="L420" s="80"/>
      <c r="M420" s="80"/>
      <c r="N420" s="80"/>
      <c r="O420" s="80"/>
      <c r="P420" s="80"/>
    </row>
    <row r="421" spans="3:16" s="1" customFormat="1" ht="15.95" customHeight="1">
      <c r="C421" s="80"/>
      <c r="K421" s="80"/>
      <c r="L421" s="80"/>
      <c r="M421" s="80"/>
      <c r="N421" s="80"/>
      <c r="O421" s="80"/>
      <c r="P421" s="80"/>
    </row>
    <row r="422" spans="3:16" s="1" customFormat="1" ht="15.95" customHeight="1">
      <c r="C422" s="80"/>
      <c r="K422" s="80"/>
      <c r="L422" s="80"/>
      <c r="M422" s="80"/>
      <c r="N422" s="80"/>
      <c r="O422" s="80"/>
      <c r="P422" s="80"/>
    </row>
    <row r="423" spans="3:16" s="1" customFormat="1" ht="15.95" customHeight="1">
      <c r="C423" s="80"/>
      <c r="K423" s="80"/>
      <c r="L423" s="80"/>
      <c r="M423" s="80"/>
      <c r="N423" s="80"/>
      <c r="O423" s="80"/>
      <c r="P423" s="80"/>
    </row>
    <row r="424" spans="3:16" s="1" customFormat="1" ht="15.95" customHeight="1">
      <c r="C424" s="80"/>
      <c r="K424" s="80"/>
      <c r="L424" s="80"/>
      <c r="M424" s="80"/>
      <c r="N424" s="80"/>
      <c r="O424" s="80"/>
      <c r="P424" s="80"/>
    </row>
    <row r="425" spans="3:16" s="1" customFormat="1" ht="15.95" customHeight="1">
      <c r="C425" s="80"/>
      <c r="K425" s="80"/>
      <c r="L425" s="80"/>
      <c r="M425" s="80"/>
      <c r="N425" s="80"/>
      <c r="O425" s="80"/>
      <c r="P425" s="80"/>
    </row>
    <row r="426" spans="3:16" s="1" customFormat="1" ht="15.95" customHeight="1">
      <c r="C426" s="80"/>
      <c r="K426" s="80"/>
      <c r="L426" s="80"/>
      <c r="M426" s="80"/>
      <c r="N426" s="80"/>
      <c r="O426" s="80"/>
      <c r="P426" s="80"/>
    </row>
    <row r="427" spans="3:16" s="1" customFormat="1" ht="15.95" customHeight="1">
      <c r="C427" s="80"/>
      <c r="K427" s="80"/>
      <c r="L427" s="80"/>
      <c r="M427" s="80"/>
      <c r="N427" s="80"/>
      <c r="O427" s="80"/>
      <c r="P427" s="80"/>
    </row>
    <row r="428" spans="3:16" s="1" customFormat="1" ht="15.95" customHeight="1">
      <c r="C428" s="80"/>
      <c r="K428" s="80"/>
      <c r="L428" s="80"/>
      <c r="M428" s="80"/>
      <c r="N428" s="80"/>
      <c r="O428" s="80"/>
      <c r="P428" s="80"/>
    </row>
    <row r="429" spans="3:16" s="1" customFormat="1" ht="15.95" customHeight="1">
      <c r="C429" s="80"/>
      <c r="K429" s="80"/>
      <c r="L429" s="80"/>
      <c r="M429" s="80"/>
      <c r="N429" s="80"/>
      <c r="O429" s="80"/>
      <c r="P429" s="80"/>
    </row>
    <row r="430" spans="3:16" s="1" customFormat="1" ht="15.95" customHeight="1">
      <c r="C430" s="80"/>
      <c r="K430" s="80"/>
      <c r="L430" s="80"/>
      <c r="M430" s="80"/>
      <c r="N430" s="80"/>
      <c r="O430" s="80"/>
      <c r="P430" s="80"/>
    </row>
    <row r="431" spans="3:16" s="1" customFormat="1" ht="15.95" customHeight="1">
      <c r="C431" s="80"/>
      <c r="K431" s="80"/>
      <c r="L431" s="80"/>
      <c r="M431" s="80"/>
      <c r="N431" s="80"/>
      <c r="O431" s="80"/>
      <c r="P431" s="80"/>
    </row>
    <row r="432" spans="3:16" s="1" customFormat="1" ht="15.95" customHeight="1">
      <c r="C432" s="80"/>
      <c r="K432" s="80"/>
      <c r="L432" s="80"/>
      <c r="M432" s="80"/>
      <c r="N432" s="80"/>
      <c r="O432" s="80"/>
      <c r="P432" s="80"/>
    </row>
    <row r="433" spans="3:16" s="1" customFormat="1" ht="15.95" customHeight="1">
      <c r="C433" s="80"/>
      <c r="K433" s="80"/>
      <c r="L433" s="80"/>
      <c r="M433" s="80"/>
      <c r="N433" s="80"/>
      <c r="O433" s="80"/>
      <c r="P433" s="80"/>
    </row>
    <row r="434" spans="3:16" s="1" customFormat="1" ht="15.95" customHeight="1">
      <c r="C434" s="80"/>
      <c r="K434" s="80"/>
      <c r="L434" s="80"/>
      <c r="M434" s="80"/>
      <c r="N434" s="80"/>
      <c r="O434" s="80"/>
      <c r="P434" s="80"/>
    </row>
    <row r="435" spans="3:16" s="1" customFormat="1" ht="15.95" customHeight="1">
      <c r="C435" s="80"/>
      <c r="K435" s="80"/>
      <c r="L435" s="80"/>
      <c r="M435" s="80"/>
      <c r="N435" s="80"/>
      <c r="O435" s="80"/>
      <c r="P435" s="80"/>
    </row>
    <row r="436" spans="3:16" s="1" customFormat="1" ht="15.95" customHeight="1">
      <c r="C436" s="80"/>
      <c r="K436" s="80"/>
      <c r="L436" s="80"/>
      <c r="M436" s="80"/>
      <c r="N436" s="80"/>
      <c r="O436" s="80"/>
      <c r="P436" s="80"/>
    </row>
    <row r="437" spans="3:16" s="1" customFormat="1" ht="15.95" customHeight="1">
      <c r="C437" s="80"/>
      <c r="K437" s="80"/>
      <c r="L437" s="80"/>
      <c r="M437" s="80"/>
      <c r="N437" s="80"/>
      <c r="O437" s="80"/>
      <c r="P437" s="80"/>
    </row>
    <row r="438" spans="3:16" s="1" customFormat="1" ht="15.95" customHeight="1">
      <c r="C438" s="80"/>
      <c r="K438" s="80"/>
      <c r="L438" s="80"/>
      <c r="M438" s="80"/>
      <c r="N438" s="80"/>
      <c r="O438" s="80"/>
      <c r="P438" s="80"/>
    </row>
    <row r="439" spans="3:16" s="1" customFormat="1" ht="15.95" customHeight="1">
      <c r="C439" s="80"/>
      <c r="K439" s="80"/>
      <c r="L439" s="80"/>
      <c r="M439" s="80"/>
      <c r="N439" s="80"/>
      <c r="O439" s="80"/>
      <c r="P439" s="80"/>
    </row>
    <row r="440" spans="3:16" s="1" customFormat="1" ht="15.95" customHeight="1">
      <c r="C440" s="80"/>
      <c r="K440" s="80"/>
      <c r="L440" s="80"/>
      <c r="M440" s="80"/>
      <c r="N440" s="80"/>
      <c r="O440" s="80"/>
      <c r="P440" s="80"/>
    </row>
    <row r="441" spans="3:16" s="1" customFormat="1" ht="15.95" customHeight="1">
      <c r="C441" s="80"/>
      <c r="K441" s="80"/>
      <c r="L441" s="80"/>
      <c r="M441" s="80"/>
      <c r="N441" s="80"/>
      <c r="O441" s="80"/>
      <c r="P441" s="80"/>
    </row>
    <row r="442" spans="3:16" s="1" customFormat="1" ht="15.95" customHeight="1">
      <c r="C442" s="80"/>
      <c r="K442" s="80"/>
      <c r="L442" s="80"/>
      <c r="M442" s="80"/>
      <c r="N442" s="80"/>
      <c r="O442" s="80"/>
      <c r="P442" s="80"/>
    </row>
    <row r="443" spans="3:16" s="1" customFormat="1" ht="15.95" customHeight="1">
      <c r="C443" s="80"/>
      <c r="K443" s="80"/>
      <c r="L443" s="80"/>
      <c r="M443" s="80"/>
      <c r="N443" s="80"/>
      <c r="O443" s="80"/>
      <c r="P443" s="80"/>
    </row>
    <row r="444" spans="3:16" s="1" customFormat="1" ht="15.95" customHeight="1">
      <c r="C444" s="80"/>
      <c r="K444" s="80"/>
      <c r="L444" s="80"/>
      <c r="M444" s="80"/>
      <c r="N444" s="80"/>
      <c r="O444" s="80"/>
      <c r="P444" s="80"/>
    </row>
    <row r="445" spans="3:16" s="1" customFormat="1" ht="15.95" customHeight="1">
      <c r="C445" s="80"/>
      <c r="K445" s="80"/>
      <c r="L445" s="80"/>
      <c r="M445" s="80"/>
      <c r="N445" s="80"/>
      <c r="O445" s="80"/>
      <c r="P445" s="80"/>
    </row>
    <row r="446" spans="3:16" s="1" customFormat="1" ht="15.95" customHeight="1">
      <c r="C446" s="80"/>
      <c r="K446" s="80"/>
      <c r="L446" s="80"/>
      <c r="M446" s="80"/>
      <c r="N446" s="80"/>
      <c r="O446" s="80"/>
      <c r="P446" s="80"/>
    </row>
    <row r="447" spans="3:16" s="1" customFormat="1" ht="15.95" customHeight="1">
      <c r="C447" s="80"/>
      <c r="K447" s="80"/>
      <c r="L447" s="80"/>
      <c r="M447" s="80"/>
      <c r="N447" s="80"/>
      <c r="O447" s="80"/>
      <c r="P447" s="80"/>
    </row>
    <row r="448" spans="3:16" s="1" customFormat="1" ht="15.95" customHeight="1">
      <c r="C448" s="80"/>
      <c r="K448" s="80"/>
      <c r="L448" s="80"/>
      <c r="M448" s="80"/>
      <c r="N448" s="80"/>
      <c r="O448" s="80"/>
      <c r="P448" s="80"/>
    </row>
    <row r="449" spans="3:16" s="1" customFormat="1" ht="15.95" customHeight="1">
      <c r="C449" s="80"/>
      <c r="K449" s="80"/>
      <c r="L449" s="80"/>
      <c r="M449" s="80"/>
      <c r="N449" s="80"/>
      <c r="O449" s="80"/>
      <c r="P449" s="80"/>
    </row>
    <row r="450" spans="3:16" s="1" customFormat="1" ht="15.95" customHeight="1">
      <c r="C450" s="80"/>
      <c r="K450" s="80"/>
      <c r="L450" s="80"/>
      <c r="M450" s="80"/>
      <c r="N450" s="80"/>
      <c r="O450" s="80"/>
      <c r="P450" s="80"/>
    </row>
    <row r="451" spans="3:16" s="1" customFormat="1" ht="15.95" customHeight="1">
      <c r="C451" s="80"/>
      <c r="K451" s="80"/>
      <c r="L451" s="80"/>
      <c r="M451" s="80"/>
      <c r="N451" s="80"/>
      <c r="O451" s="80"/>
      <c r="P451" s="80"/>
    </row>
    <row r="452" spans="3:16" s="1" customFormat="1" ht="15.95" customHeight="1">
      <c r="C452" s="80"/>
      <c r="K452" s="80"/>
      <c r="L452" s="80"/>
      <c r="M452" s="80"/>
      <c r="N452" s="80"/>
      <c r="O452" s="80"/>
      <c r="P452" s="80"/>
    </row>
    <row r="453" spans="3:16" s="1" customFormat="1" ht="15.95" customHeight="1">
      <c r="C453" s="80"/>
      <c r="K453" s="80"/>
      <c r="L453" s="80"/>
      <c r="M453" s="80"/>
      <c r="N453" s="80"/>
      <c r="O453" s="80"/>
      <c r="P453" s="80"/>
    </row>
    <row r="454" spans="3:16" s="1" customFormat="1" ht="15.95" customHeight="1">
      <c r="C454" s="80"/>
      <c r="K454" s="80"/>
      <c r="L454" s="80"/>
      <c r="M454" s="80"/>
      <c r="N454" s="80"/>
      <c r="O454" s="80"/>
      <c r="P454" s="80"/>
    </row>
    <row r="455" spans="3:16" s="1" customFormat="1" ht="15.95" customHeight="1">
      <c r="C455" s="80"/>
      <c r="K455" s="80"/>
      <c r="L455" s="80"/>
      <c r="M455" s="80"/>
      <c r="N455" s="80"/>
      <c r="O455" s="80"/>
      <c r="P455" s="80"/>
    </row>
    <row r="456" spans="3:16" s="1" customFormat="1" ht="15.95" customHeight="1">
      <c r="C456" s="80"/>
      <c r="K456" s="80"/>
      <c r="L456" s="80"/>
      <c r="M456" s="80"/>
      <c r="N456" s="80"/>
      <c r="O456" s="80"/>
      <c r="P456" s="80"/>
    </row>
    <row r="457" spans="3:16" s="1" customFormat="1" ht="15.95" customHeight="1">
      <c r="C457" s="80"/>
      <c r="K457" s="80"/>
      <c r="L457" s="80"/>
      <c r="M457" s="80"/>
      <c r="N457" s="80"/>
      <c r="O457" s="80"/>
      <c r="P457" s="80"/>
    </row>
    <row r="458" spans="3:16" s="1" customFormat="1" ht="15.95" customHeight="1">
      <c r="C458" s="80"/>
      <c r="K458" s="80"/>
      <c r="L458" s="80"/>
      <c r="M458" s="80"/>
      <c r="N458" s="80"/>
      <c r="O458" s="80"/>
      <c r="P458" s="80"/>
    </row>
    <row r="459" spans="3:16" s="1" customFormat="1" ht="15.95" customHeight="1">
      <c r="C459" s="80"/>
      <c r="K459" s="80"/>
      <c r="L459" s="80"/>
      <c r="M459" s="80"/>
      <c r="N459" s="80"/>
      <c r="O459" s="80"/>
      <c r="P459" s="80"/>
    </row>
    <row r="460" spans="3:16" s="1" customFormat="1" ht="15.95" customHeight="1">
      <c r="C460" s="80"/>
      <c r="K460" s="80"/>
      <c r="L460" s="80"/>
      <c r="M460" s="80"/>
      <c r="N460" s="80"/>
      <c r="O460" s="80"/>
      <c r="P460" s="80"/>
    </row>
    <row r="461" spans="3:16" s="1" customFormat="1" ht="15.95" customHeight="1">
      <c r="C461" s="80"/>
      <c r="K461" s="80"/>
      <c r="L461" s="80"/>
      <c r="M461" s="80"/>
      <c r="N461" s="80"/>
      <c r="O461" s="80"/>
      <c r="P461" s="80"/>
    </row>
    <row r="462" spans="3:16" s="1" customFormat="1" ht="15.95" customHeight="1">
      <c r="C462" s="80"/>
      <c r="K462" s="80"/>
      <c r="L462" s="80"/>
      <c r="M462" s="80"/>
      <c r="N462" s="80"/>
      <c r="O462" s="80"/>
      <c r="P462" s="80"/>
    </row>
    <row r="463" spans="3:16" s="1" customFormat="1" ht="15.95" customHeight="1">
      <c r="C463" s="80"/>
      <c r="K463" s="80"/>
      <c r="L463" s="80"/>
      <c r="M463" s="80"/>
      <c r="N463" s="80"/>
      <c r="O463" s="80"/>
      <c r="P463" s="80"/>
    </row>
    <row r="464" spans="3:16" s="1" customFormat="1" ht="15.95" customHeight="1">
      <c r="C464" s="80"/>
      <c r="K464" s="80"/>
      <c r="L464" s="80"/>
      <c r="M464" s="80"/>
      <c r="N464" s="80"/>
      <c r="O464" s="80"/>
      <c r="P464" s="80"/>
    </row>
    <row r="465" spans="3:16" s="1" customFormat="1" ht="15.95" customHeight="1">
      <c r="C465" s="80"/>
      <c r="K465" s="80"/>
      <c r="L465" s="80"/>
      <c r="M465" s="80"/>
      <c r="N465" s="80"/>
      <c r="O465" s="80"/>
      <c r="P465" s="80"/>
    </row>
    <row r="466" spans="3:16" s="1" customFormat="1" ht="15.95" customHeight="1">
      <c r="C466" s="80"/>
      <c r="K466" s="80"/>
      <c r="L466" s="80"/>
      <c r="M466" s="80"/>
      <c r="N466" s="80"/>
      <c r="O466" s="80"/>
      <c r="P466" s="80"/>
    </row>
    <row r="467" spans="3:16" s="1" customFormat="1" ht="15.95" customHeight="1">
      <c r="C467" s="80"/>
      <c r="K467" s="80"/>
      <c r="L467" s="80"/>
      <c r="M467" s="80"/>
      <c r="N467" s="80"/>
      <c r="O467" s="80"/>
      <c r="P467" s="80"/>
    </row>
    <row r="468" spans="3:16" s="1" customFormat="1" ht="15.95" customHeight="1">
      <c r="C468" s="80"/>
      <c r="K468" s="80"/>
      <c r="L468" s="80"/>
      <c r="M468" s="80"/>
      <c r="N468" s="80"/>
      <c r="O468" s="80"/>
      <c r="P468" s="80"/>
    </row>
    <row r="469" spans="3:16" s="1" customFormat="1" ht="15.95" customHeight="1">
      <c r="C469" s="80"/>
      <c r="K469" s="80"/>
      <c r="L469" s="80"/>
      <c r="M469" s="80"/>
      <c r="N469" s="80"/>
      <c r="O469" s="80"/>
      <c r="P469" s="80"/>
    </row>
    <row r="470" spans="3:16" s="1" customFormat="1" ht="15.95" customHeight="1">
      <c r="C470" s="80"/>
      <c r="K470" s="80"/>
      <c r="L470" s="80"/>
      <c r="M470" s="80"/>
      <c r="N470" s="80"/>
      <c r="O470" s="80"/>
      <c r="P470" s="80"/>
    </row>
    <row r="471" spans="3:16" s="1" customFormat="1" ht="15.95" customHeight="1">
      <c r="C471" s="80"/>
      <c r="K471" s="80"/>
      <c r="L471" s="80"/>
      <c r="M471" s="80"/>
      <c r="N471" s="80"/>
      <c r="O471" s="80"/>
      <c r="P471" s="80"/>
    </row>
    <row r="472" spans="3:16" s="1" customFormat="1" ht="15.95" customHeight="1">
      <c r="C472" s="80"/>
      <c r="K472" s="80"/>
      <c r="L472" s="80"/>
      <c r="M472" s="80"/>
      <c r="N472" s="80"/>
      <c r="O472" s="80"/>
      <c r="P472" s="80"/>
    </row>
    <row r="473" spans="3:16" s="1" customFormat="1" ht="15.95" customHeight="1">
      <c r="C473" s="80"/>
      <c r="K473" s="80"/>
      <c r="L473" s="80"/>
      <c r="M473" s="80"/>
      <c r="N473" s="80"/>
      <c r="O473" s="80"/>
      <c r="P473" s="80"/>
    </row>
    <row r="474" spans="3:16" s="1" customFormat="1" ht="15.95" customHeight="1">
      <c r="C474" s="80"/>
      <c r="K474" s="80"/>
      <c r="L474" s="80"/>
      <c r="M474" s="80"/>
      <c r="N474" s="80"/>
      <c r="O474" s="80"/>
      <c r="P474" s="80"/>
    </row>
    <row r="475" spans="3:16" s="1" customFormat="1" ht="15.95" customHeight="1">
      <c r="C475" s="80"/>
      <c r="K475" s="80"/>
      <c r="L475" s="80"/>
      <c r="M475" s="80"/>
      <c r="N475" s="80"/>
      <c r="O475" s="80"/>
      <c r="P475" s="80"/>
    </row>
    <row r="476" spans="3:16" s="1" customFormat="1" ht="15.95" customHeight="1">
      <c r="C476" s="80"/>
      <c r="K476" s="80"/>
      <c r="L476" s="80"/>
      <c r="M476" s="80"/>
      <c r="N476" s="80"/>
      <c r="O476" s="80"/>
      <c r="P476" s="80"/>
    </row>
    <row r="477" spans="3:16" s="1" customFormat="1" ht="15.95" customHeight="1">
      <c r="C477" s="80"/>
      <c r="K477" s="80"/>
      <c r="L477" s="80"/>
      <c r="M477" s="80"/>
      <c r="N477" s="80"/>
      <c r="O477" s="80"/>
      <c r="P477" s="80"/>
    </row>
    <row r="478" spans="3:16" s="1" customFormat="1" ht="15.95" customHeight="1">
      <c r="C478" s="80"/>
      <c r="K478" s="80"/>
      <c r="L478" s="80"/>
      <c r="M478" s="80"/>
      <c r="N478" s="80"/>
      <c r="O478" s="80"/>
      <c r="P478" s="80"/>
    </row>
    <row r="479" spans="3:16" s="1" customFormat="1" ht="15.95" customHeight="1">
      <c r="C479" s="80"/>
      <c r="K479" s="80"/>
      <c r="L479" s="80"/>
      <c r="M479" s="80"/>
      <c r="N479" s="80"/>
      <c r="O479" s="80"/>
      <c r="P479" s="80"/>
    </row>
    <row r="480" spans="3:16" s="1" customFormat="1" ht="15.95" customHeight="1">
      <c r="C480" s="80"/>
      <c r="K480" s="80"/>
      <c r="L480" s="80"/>
      <c r="M480" s="80"/>
      <c r="N480" s="80"/>
      <c r="O480" s="80"/>
      <c r="P480" s="80"/>
    </row>
    <row r="481" spans="3:16" s="1" customFormat="1" ht="15.95" customHeight="1">
      <c r="C481" s="80"/>
      <c r="K481" s="80"/>
      <c r="L481" s="80"/>
      <c r="M481" s="80"/>
      <c r="N481" s="80"/>
      <c r="O481" s="80"/>
      <c r="P481" s="80"/>
    </row>
    <row r="482" spans="3:16" s="1" customFormat="1" ht="15.95" customHeight="1">
      <c r="C482" s="80"/>
      <c r="K482" s="80"/>
      <c r="L482" s="80"/>
      <c r="M482" s="80"/>
      <c r="N482" s="80"/>
      <c r="O482" s="80"/>
      <c r="P482" s="80"/>
    </row>
    <row r="483" spans="3:16" s="1" customFormat="1" ht="15.95" customHeight="1">
      <c r="C483" s="80"/>
      <c r="K483" s="80"/>
      <c r="L483" s="80"/>
      <c r="M483" s="80"/>
      <c r="N483" s="80"/>
      <c r="O483" s="80"/>
      <c r="P483" s="80"/>
    </row>
    <row r="484" spans="3:16" s="1" customFormat="1" ht="15.95" customHeight="1">
      <c r="C484" s="80"/>
      <c r="K484" s="80"/>
      <c r="L484" s="80"/>
      <c r="M484" s="80"/>
      <c r="N484" s="80"/>
      <c r="O484" s="80"/>
      <c r="P484" s="80"/>
    </row>
    <row r="485" spans="3:16" s="1" customFormat="1" ht="15.95" customHeight="1">
      <c r="C485" s="80"/>
      <c r="K485" s="80"/>
      <c r="L485" s="80"/>
      <c r="M485" s="80"/>
      <c r="N485" s="80"/>
      <c r="O485" s="80"/>
      <c r="P485" s="80"/>
    </row>
    <row r="486" spans="3:16" s="1" customFormat="1" ht="15.95" customHeight="1">
      <c r="C486" s="80"/>
      <c r="K486" s="80"/>
      <c r="L486" s="80"/>
      <c r="M486" s="80"/>
      <c r="N486" s="80"/>
      <c r="O486" s="80"/>
      <c r="P486" s="80"/>
    </row>
    <row r="487" spans="3:16" s="1" customFormat="1" ht="15.95" customHeight="1">
      <c r="C487" s="80"/>
      <c r="K487" s="80"/>
      <c r="L487" s="80"/>
      <c r="M487" s="80"/>
      <c r="N487" s="80"/>
      <c r="O487" s="80"/>
      <c r="P487" s="80"/>
    </row>
    <row r="488" spans="3:16" s="1" customFormat="1" ht="15.95" customHeight="1">
      <c r="C488" s="80"/>
      <c r="K488" s="80"/>
      <c r="L488" s="80"/>
      <c r="M488" s="80"/>
      <c r="N488" s="80"/>
      <c r="O488" s="80"/>
      <c r="P488" s="80"/>
    </row>
    <row r="489" spans="3:16" s="1" customFormat="1" ht="15.95" customHeight="1">
      <c r="C489" s="80"/>
      <c r="K489" s="80"/>
      <c r="L489" s="80"/>
      <c r="M489" s="80"/>
      <c r="N489" s="80"/>
      <c r="O489" s="80"/>
      <c r="P489" s="80"/>
    </row>
    <row r="490" spans="3:16" s="1" customFormat="1" ht="15.95" customHeight="1">
      <c r="C490" s="80"/>
      <c r="K490" s="80"/>
      <c r="L490" s="80"/>
      <c r="M490" s="80"/>
      <c r="N490" s="80"/>
      <c r="O490" s="80"/>
      <c r="P490" s="80"/>
    </row>
    <row r="491" spans="3:16" s="1" customFormat="1" ht="15.95" customHeight="1">
      <c r="C491" s="80"/>
      <c r="K491" s="80"/>
      <c r="L491" s="80"/>
      <c r="M491" s="80"/>
      <c r="N491" s="80"/>
      <c r="O491" s="80"/>
      <c r="P491" s="80"/>
    </row>
    <row r="492" spans="3:16" s="1" customFormat="1" ht="15.95" customHeight="1">
      <c r="C492" s="80"/>
      <c r="K492" s="80"/>
      <c r="L492" s="80"/>
      <c r="M492" s="80"/>
      <c r="N492" s="80"/>
      <c r="O492" s="80"/>
      <c r="P492" s="80"/>
    </row>
    <row r="493" spans="3:16" s="1" customFormat="1" ht="15.95" customHeight="1">
      <c r="C493" s="80"/>
      <c r="K493" s="80"/>
      <c r="L493" s="80"/>
      <c r="M493" s="80"/>
      <c r="N493" s="80"/>
      <c r="O493" s="80"/>
      <c r="P493" s="80"/>
    </row>
    <row r="494" spans="3:16" s="1" customFormat="1" ht="15.95" customHeight="1">
      <c r="C494" s="80"/>
      <c r="K494" s="80"/>
      <c r="L494" s="80"/>
      <c r="M494" s="80"/>
      <c r="N494" s="80"/>
      <c r="O494" s="80"/>
      <c r="P494" s="80"/>
    </row>
    <row r="495" spans="3:16" s="1" customFormat="1" ht="15.95" customHeight="1">
      <c r="C495" s="80"/>
      <c r="K495" s="80"/>
      <c r="L495" s="80"/>
      <c r="M495" s="80"/>
      <c r="N495" s="80"/>
      <c r="O495" s="80"/>
      <c r="P495" s="80"/>
    </row>
    <row r="496" spans="3:16" s="1" customFormat="1" ht="15.95" customHeight="1">
      <c r="C496" s="80"/>
      <c r="K496" s="80"/>
      <c r="L496" s="80"/>
      <c r="M496" s="80"/>
      <c r="N496" s="80"/>
      <c r="O496" s="80"/>
      <c r="P496" s="80"/>
    </row>
    <row r="497" spans="3:16" s="1" customFormat="1" ht="15.95" customHeight="1">
      <c r="C497" s="80"/>
      <c r="K497" s="80"/>
      <c r="L497" s="80"/>
      <c r="M497" s="80"/>
      <c r="N497" s="80"/>
      <c r="O497" s="80"/>
      <c r="P497" s="80"/>
    </row>
    <row r="498" spans="3:16" s="1" customFormat="1" ht="15.95" customHeight="1">
      <c r="C498" s="80"/>
      <c r="K498" s="80"/>
      <c r="L498" s="80"/>
      <c r="M498" s="80"/>
      <c r="N498" s="80"/>
      <c r="O498" s="80"/>
      <c r="P498" s="80"/>
    </row>
    <row r="499" spans="3:16" s="1" customFormat="1" ht="15.95" customHeight="1">
      <c r="C499" s="80"/>
      <c r="K499" s="80"/>
      <c r="L499" s="80"/>
      <c r="M499" s="80"/>
      <c r="N499" s="80"/>
      <c r="O499" s="80"/>
      <c r="P499" s="80"/>
    </row>
    <row r="500" spans="3:16" s="1" customFormat="1" ht="15.95" customHeight="1">
      <c r="C500" s="80"/>
      <c r="K500" s="80"/>
      <c r="L500" s="80"/>
      <c r="M500" s="80"/>
      <c r="N500" s="80"/>
      <c r="O500" s="80"/>
      <c r="P500" s="80"/>
    </row>
    <row r="501" spans="3:16" s="1" customFormat="1" ht="15.95" customHeight="1">
      <c r="C501" s="80"/>
      <c r="K501" s="80"/>
      <c r="L501" s="80"/>
      <c r="M501" s="80"/>
      <c r="N501" s="80"/>
      <c r="O501" s="80"/>
      <c r="P501" s="80"/>
    </row>
    <row r="502" spans="3:16" s="1" customFormat="1" ht="15.95" customHeight="1">
      <c r="C502" s="80"/>
      <c r="K502" s="80"/>
      <c r="L502" s="80"/>
      <c r="M502" s="80"/>
      <c r="N502" s="80"/>
      <c r="O502" s="80"/>
      <c r="P502" s="80"/>
    </row>
    <row r="503" spans="3:16" s="1" customFormat="1" ht="15.95" customHeight="1">
      <c r="C503" s="80"/>
      <c r="K503" s="80"/>
      <c r="L503" s="80"/>
      <c r="M503" s="80"/>
      <c r="N503" s="80"/>
      <c r="O503" s="80"/>
      <c r="P503" s="80"/>
    </row>
    <row r="504" spans="3:16" s="1" customFormat="1" ht="15.95" customHeight="1">
      <c r="C504" s="80"/>
      <c r="K504" s="80"/>
      <c r="L504" s="80"/>
      <c r="M504" s="80"/>
      <c r="N504" s="80"/>
      <c r="O504" s="80"/>
      <c r="P504" s="80"/>
    </row>
    <row r="505" spans="3:16" s="1" customFormat="1" ht="15.95" customHeight="1">
      <c r="C505" s="80"/>
      <c r="K505" s="80"/>
      <c r="L505" s="80"/>
      <c r="M505" s="80"/>
      <c r="N505" s="80"/>
      <c r="O505" s="80"/>
      <c r="P505" s="80"/>
    </row>
    <row r="506" spans="3:16" s="1" customFormat="1" ht="15.95" customHeight="1">
      <c r="C506" s="80"/>
      <c r="K506" s="80"/>
      <c r="L506" s="80"/>
      <c r="M506" s="80"/>
      <c r="N506" s="80"/>
      <c r="O506" s="80"/>
      <c r="P506" s="80"/>
    </row>
    <row r="507" spans="3:16" s="1" customFormat="1" ht="15.95" customHeight="1">
      <c r="C507" s="80"/>
      <c r="K507" s="80"/>
      <c r="L507" s="80"/>
      <c r="M507" s="80"/>
      <c r="N507" s="80"/>
      <c r="O507" s="80"/>
      <c r="P507" s="80"/>
    </row>
    <row r="508" spans="3:16" s="1" customFormat="1" ht="15.95" customHeight="1">
      <c r="C508" s="80"/>
      <c r="K508" s="80"/>
      <c r="L508" s="80"/>
      <c r="M508" s="80"/>
      <c r="N508" s="80"/>
      <c r="O508" s="80"/>
      <c r="P508" s="80"/>
    </row>
    <row r="509" spans="3:16" s="1" customFormat="1" ht="15.95" customHeight="1">
      <c r="C509" s="80"/>
      <c r="K509" s="80"/>
      <c r="L509" s="80"/>
      <c r="M509" s="80"/>
      <c r="N509" s="80"/>
      <c r="O509" s="80"/>
      <c r="P509" s="80"/>
    </row>
    <row r="510" spans="3:16" s="1" customFormat="1" ht="15.95" customHeight="1">
      <c r="C510" s="80"/>
      <c r="K510" s="80"/>
      <c r="L510" s="80"/>
      <c r="M510" s="80"/>
      <c r="N510" s="80"/>
      <c r="O510" s="80"/>
      <c r="P510" s="80"/>
    </row>
    <row r="511" spans="3:16" s="1" customFormat="1" ht="15.95" customHeight="1">
      <c r="C511" s="80"/>
      <c r="K511" s="80"/>
      <c r="L511" s="80"/>
      <c r="M511" s="80"/>
      <c r="N511" s="80"/>
      <c r="O511" s="80"/>
      <c r="P511" s="80"/>
    </row>
    <row r="512" spans="3:16" s="1" customFormat="1" ht="15.95" customHeight="1">
      <c r="C512" s="80"/>
      <c r="K512" s="80"/>
      <c r="L512" s="80"/>
      <c r="M512" s="80"/>
      <c r="N512" s="80"/>
      <c r="O512" s="80"/>
      <c r="P512" s="80"/>
    </row>
    <row r="513" spans="3:16" s="1" customFormat="1" ht="15.95" customHeight="1">
      <c r="C513" s="80"/>
      <c r="K513" s="80"/>
      <c r="L513" s="80"/>
      <c r="M513" s="80"/>
      <c r="N513" s="80"/>
      <c r="O513" s="80"/>
      <c r="P513" s="80"/>
    </row>
    <row r="514" spans="3:16" s="1" customFormat="1" ht="15.95" customHeight="1">
      <c r="C514" s="80"/>
      <c r="K514" s="80"/>
      <c r="L514" s="80"/>
      <c r="M514" s="80"/>
      <c r="N514" s="80"/>
      <c r="O514" s="80"/>
      <c r="P514" s="80"/>
    </row>
    <row r="515" spans="3:16" s="1" customFormat="1" ht="15.95" customHeight="1">
      <c r="C515" s="80"/>
      <c r="K515" s="80"/>
      <c r="L515" s="80"/>
      <c r="M515" s="80"/>
      <c r="N515" s="80"/>
      <c r="O515" s="80"/>
      <c r="P515" s="80"/>
    </row>
    <row r="516" spans="3:16" s="1" customFormat="1" ht="15.95" customHeight="1">
      <c r="C516" s="80"/>
      <c r="K516" s="80"/>
      <c r="L516" s="80"/>
      <c r="M516" s="80"/>
      <c r="N516" s="80"/>
      <c r="O516" s="80"/>
      <c r="P516" s="80"/>
    </row>
    <row r="517" spans="3:16" s="1" customFormat="1" ht="15.95" customHeight="1">
      <c r="C517" s="80"/>
      <c r="K517" s="80"/>
      <c r="L517" s="80"/>
      <c r="M517" s="80"/>
      <c r="N517" s="80"/>
      <c r="O517" s="80"/>
      <c r="P517" s="80"/>
    </row>
    <row r="518" spans="3:16" s="1" customFormat="1" ht="15.95" customHeight="1">
      <c r="C518" s="80"/>
      <c r="K518" s="80"/>
      <c r="L518" s="80"/>
      <c r="M518" s="80"/>
      <c r="N518" s="80"/>
      <c r="O518" s="80"/>
      <c r="P518" s="80"/>
    </row>
    <row r="519" spans="3:16" s="1" customFormat="1" ht="15.95" customHeight="1">
      <c r="C519" s="80"/>
      <c r="K519" s="80"/>
      <c r="L519" s="80"/>
      <c r="M519" s="80"/>
      <c r="N519" s="80"/>
      <c r="O519" s="80"/>
      <c r="P519" s="80"/>
    </row>
    <row r="520" spans="3:16" s="1" customFormat="1" ht="15.95" customHeight="1">
      <c r="C520" s="80"/>
      <c r="K520" s="80"/>
      <c r="L520" s="80"/>
      <c r="M520" s="80"/>
      <c r="N520" s="80"/>
      <c r="O520" s="80"/>
      <c r="P520" s="80"/>
    </row>
    <row r="521" spans="3:16" s="1" customFormat="1" ht="15.95" customHeight="1">
      <c r="C521" s="80"/>
      <c r="K521" s="80"/>
      <c r="L521" s="80"/>
      <c r="M521" s="80"/>
      <c r="N521" s="80"/>
      <c r="O521" s="80"/>
      <c r="P521" s="80"/>
    </row>
    <row r="522" spans="3:16" s="1" customFormat="1" ht="15.95" customHeight="1">
      <c r="C522" s="80"/>
      <c r="K522" s="80"/>
      <c r="L522" s="80"/>
      <c r="M522" s="80"/>
      <c r="N522" s="80"/>
      <c r="O522" s="80"/>
      <c r="P522" s="80"/>
    </row>
    <row r="523" spans="3:16" s="1" customFormat="1" ht="15.95" customHeight="1">
      <c r="C523" s="80"/>
      <c r="K523" s="80"/>
      <c r="L523" s="80"/>
      <c r="M523" s="80"/>
      <c r="N523" s="80"/>
      <c r="O523" s="80"/>
      <c r="P523" s="80"/>
    </row>
    <row r="524" spans="3:16" s="1" customFormat="1" ht="15.95" customHeight="1">
      <c r="C524" s="80"/>
      <c r="K524" s="80"/>
      <c r="L524" s="80"/>
      <c r="M524" s="80"/>
      <c r="N524" s="80"/>
      <c r="O524" s="80"/>
      <c r="P524" s="80"/>
    </row>
    <row r="525" spans="3:16" s="1" customFormat="1" ht="15.95" customHeight="1">
      <c r="C525" s="80"/>
      <c r="K525" s="80"/>
      <c r="L525" s="80"/>
      <c r="M525" s="80"/>
      <c r="N525" s="80"/>
      <c r="O525" s="80"/>
      <c r="P525" s="80"/>
    </row>
    <row r="526" spans="3:16" s="1" customFormat="1" ht="15.95" customHeight="1">
      <c r="C526" s="80"/>
      <c r="K526" s="80"/>
      <c r="L526" s="80"/>
      <c r="M526" s="80"/>
      <c r="N526" s="80"/>
      <c r="O526" s="80"/>
      <c r="P526" s="80"/>
    </row>
    <row r="527" spans="3:16" s="1" customFormat="1" ht="15.95" customHeight="1">
      <c r="C527" s="80"/>
      <c r="K527" s="80"/>
      <c r="L527" s="80"/>
      <c r="M527" s="80"/>
      <c r="N527" s="80"/>
      <c r="O527" s="80"/>
      <c r="P527" s="80"/>
    </row>
    <row r="528" spans="3:16" s="1" customFormat="1" ht="15.95" customHeight="1">
      <c r="C528" s="80"/>
      <c r="K528" s="80"/>
      <c r="L528" s="80"/>
      <c r="M528" s="80"/>
      <c r="N528" s="80"/>
      <c r="O528" s="80"/>
      <c r="P528" s="80"/>
    </row>
    <row r="529" spans="3:16" s="1" customFormat="1" ht="15.95" customHeight="1">
      <c r="C529" s="80"/>
      <c r="K529" s="80"/>
      <c r="L529" s="80"/>
      <c r="M529" s="80"/>
      <c r="N529" s="80"/>
      <c r="O529" s="80"/>
      <c r="P529" s="80"/>
    </row>
    <row r="530" spans="3:16" s="1" customFormat="1" ht="15.95" customHeight="1">
      <c r="C530" s="80"/>
      <c r="K530" s="80"/>
      <c r="L530" s="80"/>
      <c r="M530" s="80"/>
      <c r="N530" s="80"/>
      <c r="O530" s="80"/>
      <c r="P530" s="80"/>
    </row>
    <row r="531" spans="3:16" s="1" customFormat="1" ht="15.95" customHeight="1">
      <c r="C531" s="80"/>
      <c r="K531" s="80"/>
      <c r="L531" s="80"/>
      <c r="M531" s="80"/>
      <c r="N531" s="80"/>
      <c r="O531" s="80"/>
      <c r="P531" s="80"/>
    </row>
    <row r="532" spans="3:16" s="1" customFormat="1" ht="15.95" customHeight="1">
      <c r="C532" s="80"/>
      <c r="K532" s="80"/>
      <c r="L532" s="80"/>
      <c r="M532" s="80"/>
      <c r="N532" s="80"/>
      <c r="O532" s="80"/>
      <c r="P532" s="80"/>
    </row>
    <row r="533" spans="3:16" s="1" customFormat="1" ht="15.95" customHeight="1">
      <c r="C533" s="80"/>
      <c r="K533" s="80"/>
      <c r="L533" s="80"/>
      <c r="M533" s="80"/>
      <c r="N533" s="80"/>
      <c r="O533" s="80"/>
      <c r="P533" s="80"/>
    </row>
    <row r="534" spans="3:16" s="1" customFormat="1" ht="15.95" customHeight="1">
      <c r="C534" s="80"/>
      <c r="K534" s="80"/>
      <c r="L534" s="80"/>
      <c r="M534" s="80"/>
      <c r="N534" s="80"/>
      <c r="O534" s="80"/>
      <c r="P534" s="80"/>
    </row>
    <row r="535" spans="3:16" s="1" customFormat="1" ht="15.95" customHeight="1">
      <c r="C535" s="80"/>
      <c r="K535" s="80"/>
      <c r="L535" s="80"/>
      <c r="M535" s="80"/>
      <c r="N535" s="80"/>
      <c r="O535" s="80"/>
      <c r="P535" s="80"/>
    </row>
    <row r="536" spans="3:16" s="1" customFormat="1" ht="15.95" customHeight="1">
      <c r="C536" s="80"/>
      <c r="K536" s="80"/>
      <c r="L536" s="80"/>
      <c r="M536" s="80"/>
      <c r="N536" s="80"/>
      <c r="O536" s="80"/>
      <c r="P536" s="80"/>
    </row>
    <row r="537" spans="3:16" s="1" customFormat="1" ht="15.95" customHeight="1">
      <c r="C537" s="80"/>
      <c r="K537" s="80"/>
      <c r="L537" s="80"/>
      <c r="M537" s="80"/>
      <c r="N537" s="80"/>
      <c r="O537" s="80"/>
      <c r="P537" s="80"/>
    </row>
    <row r="538" spans="3:16" s="1" customFormat="1" ht="15.95" customHeight="1">
      <c r="C538" s="80"/>
      <c r="K538" s="80"/>
      <c r="L538" s="80"/>
      <c r="M538" s="80"/>
      <c r="N538" s="80"/>
      <c r="O538" s="80"/>
      <c r="P538" s="80"/>
    </row>
    <row r="539" spans="3:16" s="1" customFormat="1" ht="15.95" customHeight="1">
      <c r="C539" s="80"/>
      <c r="K539" s="80"/>
      <c r="L539" s="80"/>
      <c r="M539" s="80"/>
      <c r="N539" s="80"/>
      <c r="O539" s="80"/>
      <c r="P539" s="80"/>
    </row>
    <row r="540" spans="3:16" s="1" customFormat="1" ht="15.95" customHeight="1">
      <c r="C540" s="80"/>
      <c r="K540" s="80"/>
      <c r="L540" s="80"/>
      <c r="M540" s="80"/>
      <c r="N540" s="80"/>
      <c r="O540" s="80"/>
      <c r="P540" s="80"/>
    </row>
    <row r="541" spans="3:16" s="1" customFormat="1" ht="15.95" customHeight="1">
      <c r="C541" s="80"/>
      <c r="K541" s="80"/>
      <c r="L541" s="80"/>
      <c r="M541" s="80"/>
      <c r="N541" s="80"/>
      <c r="O541" s="80"/>
      <c r="P541" s="80"/>
    </row>
    <row r="542" spans="3:16" s="1" customFormat="1" ht="15.95" customHeight="1">
      <c r="C542" s="80"/>
      <c r="K542" s="80"/>
      <c r="L542" s="80"/>
      <c r="M542" s="80"/>
      <c r="N542" s="80"/>
      <c r="O542" s="80"/>
      <c r="P542" s="80"/>
    </row>
    <row r="543" spans="3:16" s="1" customFormat="1" ht="15.95" customHeight="1">
      <c r="C543" s="80"/>
      <c r="K543" s="80"/>
      <c r="L543" s="80"/>
      <c r="M543" s="80"/>
      <c r="N543" s="80"/>
      <c r="O543" s="80"/>
      <c r="P543" s="80"/>
    </row>
    <row r="544" spans="3:16" s="1" customFormat="1" ht="15.95" customHeight="1">
      <c r="C544" s="80"/>
      <c r="K544" s="80"/>
      <c r="L544" s="80"/>
      <c r="M544" s="80"/>
      <c r="N544" s="80"/>
      <c r="O544" s="80"/>
      <c r="P544" s="80"/>
    </row>
    <row r="545" spans="3:16" s="1" customFormat="1" ht="15.95" customHeight="1">
      <c r="C545" s="80"/>
      <c r="K545" s="80"/>
      <c r="L545" s="80"/>
      <c r="M545" s="80"/>
      <c r="N545" s="80"/>
      <c r="O545" s="80"/>
      <c r="P545" s="80"/>
    </row>
    <row r="546" spans="3:16" s="1" customFormat="1" ht="15.95" customHeight="1">
      <c r="C546" s="80"/>
      <c r="K546" s="80"/>
      <c r="L546" s="80"/>
      <c r="M546" s="80"/>
      <c r="N546" s="80"/>
      <c r="O546" s="80"/>
      <c r="P546" s="80"/>
    </row>
    <row r="547" spans="3:16" s="1" customFormat="1" ht="15.95" customHeight="1">
      <c r="C547" s="80"/>
      <c r="K547" s="80"/>
      <c r="L547" s="80"/>
      <c r="M547" s="80"/>
      <c r="N547" s="80"/>
      <c r="O547" s="80"/>
      <c r="P547" s="80"/>
    </row>
    <row r="548" spans="3:16" s="1" customFormat="1" ht="15.95" customHeight="1">
      <c r="C548" s="80"/>
      <c r="K548" s="80"/>
      <c r="L548" s="80"/>
      <c r="M548" s="80"/>
      <c r="N548" s="80"/>
      <c r="O548" s="80"/>
      <c r="P548" s="80"/>
    </row>
    <row r="549" spans="3:16" s="1" customFormat="1" ht="15.95" customHeight="1">
      <c r="C549" s="80"/>
      <c r="K549" s="80"/>
      <c r="L549" s="80"/>
      <c r="M549" s="80"/>
      <c r="N549" s="80"/>
      <c r="O549" s="80"/>
      <c r="P549" s="80"/>
    </row>
    <row r="550" spans="3:16" s="1" customFormat="1" ht="15.95" customHeight="1">
      <c r="C550" s="80"/>
      <c r="K550" s="80"/>
      <c r="L550" s="80"/>
      <c r="M550" s="80"/>
      <c r="N550" s="80"/>
      <c r="O550" s="80"/>
      <c r="P550" s="80"/>
    </row>
    <row r="551" spans="3:16" s="1" customFormat="1" ht="15.95" customHeight="1">
      <c r="C551" s="80"/>
      <c r="K551" s="80"/>
      <c r="L551" s="80"/>
      <c r="M551" s="80"/>
      <c r="N551" s="80"/>
      <c r="O551" s="80"/>
      <c r="P551" s="80"/>
    </row>
    <row r="552" spans="3:16" s="1" customFormat="1" ht="15.95" customHeight="1">
      <c r="C552" s="80"/>
      <c r="K552" s="80"/>
      <c r="L552" s="80"/>
      <c r="M552" s="80"/>
      <c r="N552" s="80"/>
      <c r="O552" s="80"/>
      <c r="P552" s="80"/>
    </row>
    <row r="553" spans="3:16" s="1" customFormat="1" ht="15.95" customHeight="1">
      <c r="C553" s="80"/>
      <c r="K553" s="80"/>
      <c r="L553" s="80"/>
      <c r="M553" s="80"/>
      <c r="N553" s="80"/>
      <c r="O553" s="80"/>
      <c r="P553" s="80"/>
    </row>
    <row r="554" spans="3:16" s="1" customFormat="1" ht="15.95" customHeight="1">
      <c r="C554" s="80"/>
      <c r="K554" s="80"/>
      <c r="L554" s="80"/>
      <c r="M554" s="80"/>
      <c r="N554" s="80"/>
      <c r="O554" s="80"/>
      <c r="P554" s="80"/>
    </row>
    <row r="555" spans="3:16" s="1" customFormat="1" ht="15.95" customHeight="1">
      <c r="C555" s="80"/>
      <c r="K555" s="80"/>
      <c r="L555" s="80"/>
      <c r="M555" s="80"/>
      <c r="N555" s="80"/>
      <c r="O555" s="80"/>
      <c r="P555" s="80"/>
    </row>
    <row r="556" spans="3:16" s="1" customFormat="1" ht="15.95" customHeight="1">
      <c r="C556" s="80"/>
      <c r="K556" s="80"/>
      <c r="L556" s="80"/>
      <c r="M556" s="80"/>
      <c r="N556" s="80"/>
      <c r="O556" s="80"/>
      <c r="P556" s="80"/>
    </row>
    <row r="557" spans="3:16" s="1" customFormat="1" ht="15.95" customHeight="1">
      <c r="C557" s="80"/>
      <c r="K557" s="80"/>
      <c r="L557" s="80"/>
      <c r="M557" s="80"/>
      <c r="N557" s="80"/>
      <c r="O557" s="80"/>
      <c r="P557" s="80"/>
    </row>
    <row r="558" spans="3:16" s="1" customFormat="1" ht="15.95" customHeight="1">
      <c r="C558" s="80"/>
      <c r="K558" s="80"/>
      <c r="L558" s="80"/>
      <c r="M558" s="80"/>
      <c r="N558" s="80"/>
      <c r="O558" s="80"/>
      <c r="P558" s="80"/>
    </row>
    <row r="559" spans="3:16" s="1" customFormat="1" ht="15.95" customHeight="1">
      <c r="C559" s="80"/>
      <c r="K559" s="80"/>
      <c r="L559" s="80"/>
      <c r="M559" s="80"/>
      <c r="N559" s="80"/>
      <c r="O559" s="80"/>
      <c r="P559" s="80"/>
    </row>
    <row r="560" spans="3:16" s="1" customFormat="1" ht="15.95" customHeight="1">
      <c r="C560" s="80"/>
      <c r="K560" s="80"/>
      <c r="L560" s="80"/>
      <c r="M560" s="80"/>
      <c r="N560" s="80"/>
      <c r="O560" s="80"/>
      <c r="P560" s="80"/>
    </row>
    <row r="561" spans="3:16" s="1" customFormat="1" ht="15.95" customHeight="1">
      <c r="C561" s="80"/>
      <c r="K561" s="80"/>
      <c r="L561" s="80"/>
      <c r="M561" s="80"/>
      <c r="N561" s="80"/>
      <c r="O561" s="80"/>
      <c r="P561" s="80"/>
    </row>
    <row r="562" spans="3:16" s="1" customFormat="1" ht="15.95" customHeight="1">
      <c r="C562" s="80"/>
      <c r="K562" s="80"/>
      <c r="L562" s="80"/>
      <c r="M562" s="80"/>
      <c r="N562" s="80"/>
      <c r="O562" s="80"/>
      <c r="P562" s="80"/>
    </row>
    <row r="563" spans="3:16" s="1" customFormat="1" ht="15.95" customHeight="1">
      <c r="C563" s="80"/>
      <c r="K563" s="80"/>
      <c r="L563" s="80"/>
      <c r="M563" s="80"/>
      <c r="N563" s="80"/>
      <c r="O563" s="80"/>
      <c r="P563" s="80"/>
    </row>
    <row r="564" spans="3:16" s="1" customFormat="1" ht="15.95" customHeight="1">
      <c r="C564" s="80"/>
      <c r="K564" s="80"/>
      <c r="L564" s="80"/>
      <c r="M564" s="80"/>
      <c r="N564" s="80"/>
      <c r="O564" s="80"/>
      <c r="P564" s="80"/>
    </row>
    <row r="565" spans="3:16" s="1" customFormat="1" ht="15.95" customHeight="1">
      <c r="C565" s="80"/>
      <c r="K565" s="80"/>
      <c r="L565" s="80"/>
      <c r="M565" s="80"/>
      <c r="N565" s="80"/>
      <c r="O565" s="80"/>
      <c r="P565" s="80"/>
    </row>
    <row r="566" spans="3:16" s="1" customFormat="1" ht="15.95" customHeight="1">
      <c r="C566" s="80"/>
      <c r="K566" s="80"/>
      <c r="L566" s="80"/>
      <c r="M566" s="80"/>
      <c r="N566" s="80"/>
      <c r="O566" s="80"/>
      <c r="P566" s="80"/>
    </row>
    <row r="567" spans="3:16" s="1" customFormat="1" ht="15.95" customHeight="1">
      <c r="C567" s="80"/>
      <c r="K567" s="80"/>
      <c r="L567" s="80"/>
      <c r="M567" s="80"/>
      <c r="N567" s="80"/>
      <c r="O567" s="80"/>
      <c r="P567" s="80"/>
    </row>
    <row r="568" spans="3:16" s="1" customFormat="1" ht="15.95" customHeight="1">
      <c r="C568" s="80"/>
      <c r="K568" s="80"/>
      <c r="L568" s="80"/>
      <c r="M568" s="80"/>
      <c r="N568" s="80"/>
      <c r="O568" s="80"/>
      <c r="P568" s="80"/>
    </row>
    <row r="569" spans="3:16" s="1" customFormat="1" ht="15.95" customHeight="1">
      <c r="C569" s="80"/>
      <c r="K569" s="80"/>
      <c r="L569" s="80"/>
      <c r="M569" s="80"/>
      <c r="N569" s="80"/>
      <c r="O569" s="80"/>
      <c r="P569" s="80"/>
    </row>
    <row r="570" spans="3:16" s="1" customFormat="1" ht="15.95" customHeight="1">
      <c r="C570" s="80"/>
      <c r="K570" s="80"/>
      <c r="L570" s="80"/>
      <c r="M570" s="80"/>
      <c r="N570" s="80"/>
      <c r="O570" s="80"/>
      <c r="P570" s="80"/>
    </row>
    <row r="571" spans="3:16" s="1" customFormat="1" ht="15.95" customHeight="1">
      <c r="C571" s="80"/>
      <c r="K571" s="80"/>
      <c r="L571" s="80"/>
      <c r="M571" s="80"/>
      <c r="N571" s="80"/>
      <c r="O571" s="80"/>
      <c r="P571" s="80"/>
    </row>
    <row r="572" spans="3:16" s="1" customFormat="1" ht="15.95" customHeight="1">
      <c r="C572" s="80"/>
      <c r="K572" s="80"/>
      <c r="L572" s="80"/>
      <c r="M572" s="80"/>
      <c r="N572" s="80"/>
      <c r="O572" s="80"/>
      <c r="P572" s="80"/>
    </row>
    <row r="573" spans="3:16" s="1" customFormat="1" ht="15.95" customHeight="1">
      <c r="C573" s="80"/>
      <c r="K573" s="80"/>
      <c r="L573" s="80"/>
      <c r="M573" s="80"/>
      <c r="N573" s="80"/>
      <c r="O573" s="80"/>
      <c r="P573" s="80"/>
    </row>
    <row r="574" spans="3:16" s="1" customFormat="1" ht="15.95" customHeight="1">
      <c r="C574" s="80"/>
      <c r="K574" s="80"/>
      <c r="L574" s="80"/>
      <c r="M574" s="80"/>
      <c r="N574" s="80"/>
      <c r="O574" s="80"/>
      <c r="P574" s="80"/>
    </row>
    <row r="575" spans="3:16" s="1" customFormat="1" ht="15.95" customHeight="1">
      <c r="C575" s="80"/>
      <c r="K575" s="80"/>
      <c r="L575" s="80"/>
      <c r="M575" s="80"/>
      <c r="N575" s="80"/>
      <c r="O575" s="80"/>
      <c r="P575" s="80"/>
    </row>
    <row r="576" spans="3:16" s="1" customFormat="1" ht="15.95" customHeight="1">
      <c r="C576" s="80"/>
      <c r="K576" s="80"/>
      <c r="L576" s="80"/>
      <c r="M576" s="80"/>
      <c r="N576" s="80"/>
      <c r="O576" s="80"/>
      <c r="P576" s="80"/>
    </row>
    <row r="577" spans="3:16" s="1" customFormat="1" ht="15.95" customHeight="1">
      <c r="C577" s="80"/>
      <c r="K577" s="80"/>
      <c r="L577" s="80"/>
      <c r="M577" s="80"/>
      <c r="N577" s="80"/>
      <c r="O577" s="80"/>
      <c r="P577" s="80"/>
    </row>
    <row r="578" spans="3:16" s="1" customFormat="1" ht="15.95" customHeight="1">
      <c r="C578" s="80"/>
      <c r="K578" s="80"/>
      <c r="L578" s="80"/>
      <c r="M578" s="80"/>
      <c r="N578" s="80"/>
      <c r="O578" s="80"/>
      <c r="P578" s="80"/>
    </row>
    <row r="579" spans="3:16" s="1" customFormat="1" ht="15.95" customHeight="1">
      <c r="C579" s="80"/>
      <c r="K579" s="80"/>
      <c r="L579" s="80"/>
      <c r="M579" s="80"/>
      <c r="N579" s="80"/>
      <c r="O579" s="80"/>
      <c r="P579" s="80"/>
    </row>
    <row r="580" spans="3:16" s="1" customFormat="1" ht="15.95" customHeight="1">
      <c r="C580" s="80"/>
      <c r="K580" s="80"/>
      <c r="L580" s="80"/>
      <c r="M580" s="80"/>
      <c r="N580" s="80"/>
      <c r="O580" s="80"/>
      <c r="P580" s="80"/>
    </row>
    <row r="581" spans="3:16" s="1" customFormat="1" ht="15.95" customHeight="1">
      <c r="C581" s="80"/>
      <c r="K581" s="80"/>
      <c r="L581" s="80"/>
      <c r="M581" s="80"/>
      <c r="N581" s="80"/>
      <c r="O581" s="80"/>
      <c r="P581" s="80"/>
    </row>
    <row r="582" spans="3:16" s="1" customFormat="1" ht="15.95" customHeight="1">
      <c r="C582" s="80"/>
      <c r="K582" s="80"/>
      <c r="L582" s="80"/>
      <c r="M582" s="80"/>
      <c r="N582" s="80"/>
      <c r="O582" s="80"/>
      <c r="P582" s="80"/>
    </row>
    <row r="583" spans="3:16" s="1" customFormat="1" ht="15.95" customHeight="1">
      <c r="C583" s="80"/>
      <c r="K583" s="80"/>
      <c r="L583" s="80"/>
      <c r="M583" s="80"/>
      <c r="N583" s="80"/>
      <c r="O583" s="80"/>
      <c r="P583" s="80"/>
    </row>
    <row r="584" spans="3:16" s="1" customFormat="1" ht="15.95" customHeight="1">
      <c r="C584" s="80"/>
      <c r="K584" s="80"/>
      <c r="L584" s="80"/>
      <c r="M584" s="80"/>
      <c r="N584" s="80"/>
      <c r="O584" s="80"/>
      <c r="P584" s="80"/>
    </row>
    <row r="585" spans="3:16" s="1" customFormat="1" ht="15.95" customHeight="1">
      <c r="C585" s="80"/>
      <c r="K585" s="80"/>
      <c r="L585" s="80"/>
      <c r="M585" s="80"/>
      <c r="N585" s="80"/>
      <c r="O585" s="80"/>
      <c r="P585" s="80"/>
    </row>
    <row r="586" spans="3:16" s="1" customFormat="1" ht="15.95" customHeight="1">
      <c r="C586" s="80"/>
      <c r="K586" s="80"/>
      <c r="L586" s="80"/>
      <c r="M586" s="80"/>
      <c r="N586" s="80"/>
      <c r="O586" s="80"/>
      <c r="P586" s="80"/>
    </row>
    <row r="587" spans="3:16" s="1" customFormat="1" ht="15.95" customHeight="1">
      <c r="C587" s="80"/>
      <c r="K587" s="80"/>
      <c r="L587" s="80"/>
      <c r="M587" s="80"/>
      <c r="N587" s="80"/>
      <c r="O587" s="80"/>
      <c r="P587" s="80"/>
    </row>
    <row r="588" spans="3:16" s="1" customFormat="1" ht="15.95" customHeight="1">
      <c r="C588" s="80"/>
      <c r="K588" s="80"/>
      <c r="L588" s="80"/>
      <c r="M588" s="80"/>
      <c r="N588" s="80"/>
      <c r="O588" s="80"/>
      <c r="P588" s="80"/>
    </row>
    <row r="589" spans="3:16" s="1" customFormat="1" ht="15.95" customHeight="1">
      <c r="C589" s="80"/>
      <c r="K589" s="80"/>
      <c r="L589" s="80"/>
      <c r="M589" s="80"/>
      <c r="N589" s="80"/>
      <c r="O589" s="80"/>
      <c r="P589" s="80"/>
    </row>
    <row r="590" spans="3:16" s="1" customFormat="1" ht="15.95" customHeight="1">
      <c r="C590" s="80"/>
      <c r="K590" s="80"/>
      <c r="L590" s="80"/>
      <c r="M590" s="80"/>
      <c r="N590" s="80"/>
      <c r="O590" s="80"/>
      <c r="P590" s="80"/>
    </row>
    <row r="591" spans="3:16" s="1" customFormat="1" ht="15.95" customHeight="1">
      <c r="C591" s="80"/>
      <c r="K591" s="80"/>
      <c r="L591" s="80"/>
      <c r="M591" s="80"/>
      <c r="N591" s="80"/>
      <c r="O591" s="80"/>
      <c r="P591" s="80"/>
    </row>
    <row r="592" spans="3:16" s="1" customFormat="1" ht="15.95" customHeight="1">
      <c r="C592" s="80"/>
      <c r="K592" s="80"/>
      <c r="L592" s="80"/>
      <c r="M592" s="80"/>
      <c r="N592" s="80"/>
      <c r="O592" s="80"/>
      <c r="P592" s="80"/>
    </row>
    <row r="593" spans="3:16" s="1" customFormat="1" ht="15.95" customHeight="1">
      <c r="C593" s="80"/>
      <c r="K593" s="80"/>
      <c r="L593" s="80"/>
      <c r="M593" s="80"/>
      <c r="N593" s="80"/>
      <c r="O593" s="80"/>
      <c r="P593" s="80"/>
    </row>
    <row r="594" spans="3:16" s="1" customFormat="1" ht="15.95" customHeight="1">
      <c r="C594" s="80"/>
      <c r="K594" s="80"/>
      <c r="L594" s="80"/>
      <c r="M594" s="80"/>
      <c r="N594" s="80"/>
      <c r="O594" s="80"/>
      <c r="P594" s="80"/>
    </row>
    <row r="595" spans="3:16" s="1" customFormat="1" ht="15.95" customHeight="1">
      <c r="C595" s="80"/>
      <c r="K595" s="80"/>
      <c r="L595" s="80"/>
      <c r="M595" s="80"/>
      <c r="N595" s="80"/>
      <c r="O595" s="80"/>
      <c r="P595" s="80"/>
    </row>
    <row r="596" spans="3:16" s="1" customFormat="1" ht="15.95" customHeight="1">
      <c r="C596" s="80"/>
      <c r="K596" s="80"/>
      <c r="L596" s="80"/>
      <c r="M596" s="80"/>
      <c r="N596" s="80"/>
      <c r="O596" s="80"/>
      <c r="P596" s="80"/>
    </row>
    <row r="597" spans="3:16" s="1" customFormat="1" ht="15.95" customHeight="1">
      <c r="C597" s="80"/>
      <c r="K597" s="80"/>
      <c r="L597" s="80"/>
      <c r="M597" s="80"/>
      <c r="N597" s="80"/>
      <c r="O597" s="80"/>
      <c r="P597" s="80"/>
    </row>
    <row r="598" spans="3:16" s="1" customFormat="1" ht="15.95" customHeight="1">
      <c r="C598" s="80"/>
      <c r="K598" s="80"/>
      <c r="L598" s="80"/>
      <c r="M598" s="80"/>
      <c r="N598" s="80"/>
      <c r="O598" s="80"/>
      <c r="P598" s="80"/>
    </row>
    <row r="599" spans="3:16" s="1" customFormat="1" ht="15.95" customHeight="1">
      <c r="C599" s="80"/>
      <c r="K599" s="80"/>
      <c r="L599" s="80"/>
      <c r="M599" s="80"/>
      <c r="N599" s="80"/>
      <c r="O599" s="80"/>
      <c r="P599" s="80"/>
    </row>
    <row r="600" spans="3:16" s="1" customFormat="1" ht="15.95" customHeight="1">
      <c r="C600" s="80"/>
      <c r="K600" s="80"/>
      <c r="L600" s="80"/>
      <c r="M600" s="80"/>
      <c r="N600" s="80"/>
      <c r="O600" s="80"/>
      <c r="P600" s="80"/>
    </row>
    <row r="601" spans="3:16" s="1" customFormat="1" ht="15.95" customHeight="1">
      <c r="C601" s="80"/>
      <c r="K601" s="80"/>
      <c r="L601" s="80"/>
      <c r="M601" s="80"/>
      <c r="N601" s="80"/>
      <c r="O601" s="80"/>
      <c r="P601" s="80"/>
    </row>
    <row r="602" spans="3:16" s="1" customFormat="1" ht="15.95" customHeight="1">
      <c r="C602" s="80"/>
      <c r="K602" s="80"/>
      <c r="L602" s="80"/>
      <c r="M602" s="80"/>
      <c r="N602" s="80"/>
      <c r="O602" s="80"/>
      <c r="P602" s="80"/>
    </row>
    <row r="603" spans="3:16" s="1" customFormat="1" ht="15.95" customHeight="1">
      <c r="C603" s="80"/>
      <c r="K603" s="80"/>
      <c r="L603" s="80"/>
      <c r="M603" s="80"/>
      <c r="N603" s="80"/>
      <c r="O603" s="80"/>
      <c r="P603" s="80"/>
    </row>
    <row r="604" spans="3:16" s="1" customFormat="1" ht="15.95" customHeight="1">
      <c r="C604" s="80"/>
      <c r="K604" s="80"/>
      <c r="L604" s="80"/>
      <c r="M604" s="80"/>
      <c r="N604" s="80"/>
      <c r="O604" s="80"/>
      <c r="P604" s="80"/>
    </row>
    <row r="605" spans="3:16" s="1" customFormat="1" ht="15.95" customHeight="1">
      <c r="C605" s="80"/>
      <c r="K605" s="80"/>
      <c r="L605" s="80"/>
      <c r="M605" s="80"/>
      <c r="N605" s="80"/>
      <c r="O605" s="80"/>
      <c r="P605" s="80"/>
    </row>
    <row r="606" spans="3:16" s="1" customFormat="1" ht="15.95" customHeight="1">
      <c r="C606" s="80"/>
      <c r="K606" s="80"/>
      <c r="L606" s="80"/>
      <c r="M606" s="80"/>
      <c r="N606" s="80"/>
      <c r="O606" s="80"/>
      <c r="P606" s="80"/>
    </row>
    <row r="607" spans="3:16" s="1" customFormat="1" ht="15.95" customHeight="1">
      <c r="C607" s="80"/>
      <c r="K607" s="80"/>
      <c r="L607" s="80"/>
      <c r="M607" s="80"/>
      <c r="N607" s="80"/>
      <c r="O607" s="80"/>
      <c r="P607" s="80"/>
    </row>
    <row r="608" spans="3:16" s="1" customFormat="1" ht="15.95" customHeight="1">
      <c r="C608" s="80"/>
      <c r="K608" s="80"/>
      <c r="L608" s="80"/>
      <c r="M608" s="80"/>
      <c r="N608" s="80"/>
      <c r="O608" s="80"/>
      <c r="P608" s="80"/>
    </row>
    <row r="609" spans="3:16" s="1" customFormat="1" ht="15.95" customHeight="1">
      <c r="C609" s="80"/>
      <c r="K609" s="80"/>
      <c r="L609" s="80"/>
      <c r="M609" s="80"/>
      <c r="N609" s="80"/>
      <c r="O609" s="80"/>
      <c r="P609" s="80"/>
    </row>
    <row r="610" spans="3:16" s="1" customFormat="1" ht="15.95" customHeight="1">
      <c r="C610" s="80"/>
      <c r="K610" s="80"/>
      <c r="L610" s="80"/>
      <c r="M610" s="80"/>
      <c r="N610" s="80"/>
      <c r="O610" s="80"/>
      <c r="P610" s="80"/>
    </row>
    <row r="611" spans="3:16" s="1" customFormat="1" ht="15.95" customHeight="1">
      <c r="C611" s="80"/>
      <c r="K611" s="80"/>
      <c r="L611" s="80"/>
      <c r="M611" s="80"/>
      <c r="N611" s="80"/>
      <c r="O611" s="80"/>
      <c r="P611" s="80"/>
    </row>
    <row r="612" spans="3:16" s="1" customFormat="1" ht="15.95" customHeight="1">
      <c r="C612" s="80"/>
      <c r="K612" s="80"/>
      <c r="L612" s="80"/>
      <c r="M612" s="80"/>
      <c r="N612" s="80"/>
      <c r="O612" s="80"/>
      <c r="P612" s="80"/>
    </row>
    <row r="613" spans="3:16" s="1" customFormat="1" ht="15.95" customHeight="1">
      <c r="C613" s="80"/>
      <c r="K613" s="80"/>
      <c r="L613" s="80"/>
      <c r="M613" s="80"/>
      <c r="N613" s="80"/>
      <c r="O613" s="80"/>
      <c r="P613" s="80"/>
    </row>
    <row r="614" spans="3:16" s="1" customFormat="1" ht="15.95" customHeight="1">
      <c r="C614" s="80"/>
      <c r="K614" s="80"/>
      <c r="L614" s="80"/>
      <c r="M614" s="80"/>
      <c r="N614" s="80"/>
      <c r="O614" s="80"/>
      <c r="P614" s="80"/>
    </row>
    <row r="615" spans="3:16" s="1" customFormat="1" ht="15.95" customHeight="1">
      <c r="C615" s="80"/>
      <c r="K615" s="80"/>
      <c r="L615" s="80"/>
      <c r="M615" s="80"/>
      <c r="N615" s="80"/>
      <c r="O615" s="80"/>
      <c r="P615" s="80"/>
    </row>
    <row r="616" spans="3:16" s="1" customFormat="1" ht="15.95" customHeight="1">
      <c r="C616" s="80"/>
      <c r="K616" s="80"/>
      <c r="L616" s="80"/>
      <c r="M616" s="80"/>
      <c r="N616" s="80"/>
      <c r="O616" s="80"/>
      <c r="P616" s="80"/>
    </row>
    <row r="617" spans="3:16" s="1" customFormat="1" ht="15.95" customHeight="1">
      <c r="C617" s="80"/>
      <c r="K617" s="80"/>
      <c r="L617" s="80"/>
      <c r="M617" s="80"/>
      <c r="N617" s="80"/>
      <c r="O617" s="80"/>
      <c r="P617" s="80"/>
    </row>
    <row r="618" spans="3:16" s="1" customFormat="1" ht="15.95" customHeight="1">
      <c r="C618" s="80"/>
      <c r="K618" s="80"/>
      <c r="L618" s="80"/>
      <c r="M618" s="80"/>
      <c r="N618" s="80"/>
      <c r="O618" s="80"/>
      <c r="P618" s="80"/>
    </row>
    <row r="619" spans="3:16" s="1" customFormat="1" ht="15.95" customHeight="1">
      <c r="C619" s="80"/>
      <c r="K619" s="80"/>
      <c r="L619" s="80"/>
      <c r="M619" s="80"/>
      <c r="N619" s="80"/>
      <c r="O619" s="80"/>
      <c r="P619" s="80"/>
    </row>
    <row r="620" spans="3:16" s="1" customFormat="1" ht="15.95" customHeight="1">
      <c r="C620" s="80"/>
      <c r="K620" s="80"/>
      <c r="L620" s="80"/>
      <c r="M620" s="80"/>
      <c r="N620" s="80"/>
      <c r="O620" s="80"/>
      <c r="P620" s="80"/>
    </row>
    <row r="621" spans="3:16" s="1" customFormat="1" ht="15.95" customHeight="1">
      <c r="C621" s="80"/>
      <c r="K621" s="80"/>
      <c r="L621" s="80"/>
      <c r="M621" s="80"/>
      <c r="N621" s="80"/>
      <c r="O621" s="80"/>
      <c r="P621" s="80"/>
    </row>
    <row r="622" spans="3:16" s="1" customFormat="1" ht="15.95" customHeight="1">
      <c r="C622" s="80"/>
      <c r="K622" s="80"/>
      <c r="L622" s="80"/>
      <c r="M622" s="80"/>
      <c r="N622" s="80"/>
      <c r="O622" s="80"/>
      <c r="P622" s="80"/>
    </row>
    <row r="623" spans="3:16" s="1" customFormat="1" ht="15.95" customHeight="1">
      <c r="C623" s="80"/>
      <c r="K623" s="80"/>
      <c r="L623" s="80"/>
      <c r="M623" s="80"/>
      <c r="N623" s="80"/>
      <c r="O623" s="80"/>
      <c r="P623" s="80"/>
    </row>
    <row r="624" spans="3:16" s="1" customFormat="1" ht="15.95" customHeight="1">
      <c r="C624" s="80"/>
      <c r="K624" s="80"/>
      <c r="L624" s="80"/>
      <c r="M624" s="80"/>
      <c r="N624" s="80"/>
      <c r="O624" s="80"/>
      <c r="P624" s="80"/>
    </row>
    <row r="625" spans="3:16" s="1" customFormat="1" ht="15.95" customHeight="1">
      <c r="C625" s="80"/>
      <c r="K625" s="80"/>
      <c r="L625" s="80"/>
      <c r="M625" s="80"/>
      <c r="N625" s="80"/>
      <c r="O625" s="80"/>
      <c r="P625" s="80"/>
    </row>
    <row r="626" spans="3:16" s="1" customFormat="1" ht="15.95" customHeight="1">
      <c r="C626" s="80"/>
      <c r="K626" s="80"/>
      <c r="L626" s="80"/>
      <c r="M626" s="80"/>
      <c r="N626" s="80"/>
      <c r="O626" s="80"/>
      <c r="P626" s="80"/>
    </row>
    <row r="627" spans="3:16" s="1" customFormat="1" ht="15.95" customHeight="1">
      <c r="C627" s="80"/>
      <c r="K627" s="80"/>
      <c r="L627" s="80"/>
      <c r="M627" s="80"/>
      <c r="N627" s="80"/>
      <c r="O627" s="80"/>
      <c r="P627" s="80"/>
    </row>
    <row r="628" spans="3:16" s="1" customFormat="1" ht="15.95" customHeight="1">
      <c r="C628" s="80"/>
      <c r="K628" s="80"/>
      <c r="L628" s="80"/>
      <c r="M628" s="80"/>
      <c r="N628" s="80"/>
      <c r="O628" s="80"/>
      <c r="P628" s="80"/>
    </row>
    <row r="629" spans="3:16" s="1" customFormat="1" ht="15.95" customHeight="1">
      <c r="C629" s="80"/>
      <c r="K629" s="80"/>
      <c r="L629" s="80"/>
      <c r="M629" s="80"/>
      <c r="N629" s="80"/>
      <c r="O629" s="80"/>
      <c r="P629" s="80"/>
    </row>
    <row r="630" spans="3:16" s="1" customFormat="1" ht="15.95" customHeight="1">
      <c r="C630" s="80"/>
      <c r="K630" s="80"/>
      <c r="L630" s="80"/>
      <c r="M630" s="80"/>
      <c r="N630" s="80"/>
      <c r="O630" s="80"/>
      <c r="P630" s="80"/>
    </row>
    <row r="631" spans="3:16" s="1" customFormat="1" ht="15.95" customHeight="1">
      <c r="C631" s="80"/>
      <c r="K631" s="80"/>
      <c r="L631" s="80"/>
      <c r="M631" s="80"/>
      <c r="N631" s="80"/>
      <c r="O631" s="80"/>
      <c r="P631" s="80"/>
    </row>
    <row r="632" spans="3:16" s="1" customFormat="1" ht="15.95" customHeight="1">
      <c r="C632" s="80"/>
      <c r="K632" s="80"/>
      <c r="L632" s="80"/>
      <c r="M632" s="80"/>
      <c r="N632" s="80"/>
      <c r="O632" s="80"/>
      <c r="P632" s="80"/>
    </row>
    <row r="633" spans="3:16" s="1" customFormat="1" ht="15.95" customHeight="1">
      <c r="C633" s="80"/>
      <c r="K633" s="80"/>
      <c r="L633" s="80"/>
      <c r="M633" s="80"/>
      <c r="N633" s="80"/>
      <c r="O633" s="80"/>
      <c r="P633" s="80"/>
    </row>
    <row r="634" spans="3:16" s="1" customFormat="1" ht="15.95" customHeight="1">
      <c r="C634" s="80"/>
      <c r="K634" s="80"/>
      <c r="L634" s="80"/>
      <c r="M634" s="80"/>
      <c r="N634" s="80"/>
      <c r="O634" s="80"/>
      <c r="P634" s="80"/>
    </row>
    <row r="635" spans="3:16" s="1" customFormat="1" ht="15.95" customHeight="1">
      <c r="C635" s="80"/>
      <c r="K635" s="80"/>
      <c r="L635" s="80"/>
      <c r="M635" s="80"/>
      <c r="N635" s="80"/>
      <c r="O635" s="80"/>
      <c r="P635" s="80"/>
    </row>
    <row r="636" spans="3:16" s="1" customFormat="1" ht="15.95" customHeight="1">
      <c r="C636" s="80"/>
      <c r="K636" s="80"/>
      <c r="L636" s="80"/>
      <c r="M636" s="80"/>
      <c r="N636" s="80"/>
      <c r="O636" s="80"/>
      <c r="P636" s="80"/>
    </row>
    <row r="637" spans="3:16" s="1" customFormat="1" ht="15.95" customHeight="1">
      <c r="C637" s="80"/>
      <c r="K637" s="80"/>
      <c r="L637" s="80"/>
      <c r="M637" s="80"/>
      <c r="N637" s="80"/>
      <c r="O637" s="80"/>
      <c r="P637" s="80"/>
    </row>
    <row r="638" spans="3:16" s="1" customFormat="1" ht="15.95" customHeight="1">
      <c r="C638" s="80"/>
      <c r="K638" s="80"/>
      <c r="L638" s="80"/>
      <c r="M638" s="80"/>
      <c r="N638" s="80"/>
      <c r="O638" s="80"/>
      <c r="P638" s="80"/>
    </row>
    <row r="639" spans="3:16" s="1" customFormat="1" ht="15.95" customHeight="1">
      <c r="C639" s="80"/>
      <c r="K639" s="80"/>
      <c r="L639" s="80"/>
      <c r="M639" s="80"/>
      <c r="N639" s="80"/>
      <c r="O639" s="80"/>
      <c r="P639" s="80"/>
    </row>
    <row r="640" spans="3:16" s="1" customFormat="1" ht="15.95" customHeight="1">
      <c r="C640" s="80"/>
      <c r="K640" s="80"/>
      <c r="L640" s="80"/>
      <c r="M640" s="80"/>
      <c r="N640" s="80"/>
      <c r="O640" s="80"/>
      <c r="P640" s="80"/>
    </row>
    <row r="641" spans="3:16" s="1" customFormat="1" ht="15.95" customHeight="1">
      <c r="C641" s="80"/>
      <c r="K641" s="80"/>
      <c r="L641" s="80"/>
      <c r="M641" s="80"/>
      <c r="N641" s="80"/>
      <c r="O641" s="80"/>
      <c r="P641" s="80"/>
    </row>
    <row r="642" spans="3:16" s="1" customFormat="1" ht="15.95" customHeight="1">
      <c r="C642" s="80"/>
      <c r="K642" s="80"/>
      <c r="L642" s="80"/>
      <c r="M642" s="80"/>
      <c r="N642" s="80"/>
      <c r="O642" s="80"/>
      <c r="P642" s="80"/>
    </row>
    <row r="643" spans="3:16" s="1" customFormat="1" ht="15.95" customHeight="1">
      <c r="C643" s="80"/>
      <c r="K643" s="80"/>
      <c r="L643" s="80"/>
      <c r="M643" s="80"/>
      <c r="N643" s="80"/>
      <c r="O643" s="80"/>
      <c r="P643" s="80"/>
    </row>
    <row r="644" spans="3:16" s="1" customFormat="1" ht="15.95" customHeight="1">
      <c r="C644" s="80"/>
      <c r="K644" s="80"/>
      <c r="L644" s="80"/>
      <c r="M644" s="80"/>
      <c r="N644" s="80"/>
      <c r="O644" s="80"/>
      <c r="P644" s="80"/>
    </row>
    <row r="645" spans="3:16" s="1" customFormat="1" ht="15.95" customHeight="1">
      <c r="C645" s="80"/>
      <c r="K645" s="80"/>
      <c r="L645" s="80"/>
      <c r="M645" s="80"/>
      <c r="N645" s="80"/>
      <c r="O645" s="80"/>
      <c r="P645" s="80"/>
    </row>
    <row r="646" spans="3:16" s="1" customFormat="1" ht="15.95" customHeight="1">
      <c r="C646" s="80"/>
      <c r="K646" s="80"/>
      <c r="L646" s="80"/>
      <c r="M646" s="80"/>
      <c r="N646" s="80"/>
      <c r="O646" s="80"/>
      <c r="P646" s="80"/>
    </row>
    <row r="647" spans="3:16" s="1" customFormat="1" ht="15.95" customHeight="1">
      <c r="C647" s="80"/>
      <c r="K647" s="80"/>
      <c r="L647" s="80"/>
      <c r="M647" s="80"/>
      <c r="N647" s="80"/>
      <c r="O647" s="80"/>
      <c r="P647" s="80"/>
    </row>
    <row r="648" spans="3:16" s="1" customFormat="1" ht="15.95" customHeight="1">
      <c r="C648" s="80"/>
      <c r="K648" s="80"/>
      <c r="L648" s="80"/>
      <c r="M648" s="80"/>
      <c r="N648" s="80"/>
      <c r="O648" s="80"/>
      <c r="P648" s="80"/>
    </row>
    <row r="649" spans="3:16" s="1" customFormat="1" ht="15.95" customHeight="1">
      <c r="C649" s="80"/>
      <c r="K649" s="80"/>
      <c r="L649" s="80"/>
      <c r="M649" s="80"/>
      <c r="N649" s="80"/>
      <c r="O649" s="80"/>
      <c r="P649" s="80"/>
    </row>
    <row r="650" spans="3:16" s="1" customFormat="1" ht="15.95" customHeight="1">
      <c r="C650" s="80"/>
      <c r="K650" s="80"/>
      <c r="L650" s="80"/>
      <c r="M650" s="80"/>
      <c r="N650" s="80"/>
      <c r="O650" s="80"/>
      <c r="P650" s="80"/>
    </row>
    <row r="651" spans="3:16" s="1" customFormat="1" ht="15.95" customHeight="1">
      <c r="C651" s="80"/>
      <c r="K651" s="80"/>
      <c r="L651" s="80"/>
      <c r="M651" s="80"/>
      <c r="N651" s="80"/>
      <c r="O651" s="80"/>
      <c r="P651" s="80"/>
    </row>
    <row r="652" spans="3:16" s="1" customFormat="1" ht="15.95" customHeight="1">
      <c r="C652" s="80"/>
      <c r="K652" s="80"/>
      <c r="L652" s="80"/>
      <c r="M652" s="80"/>
      <c r="N652" s="80"/>
      <c r="O652" s="80"/>
      <c r="P652" s="80"/>
    </row>
    <row r="653" spans="3:16" s="1" customFormat="1" ht="15.95" customHeight="1">
      <c r="C653" s="80"/>
      <c r="K653" s="80"/>
      <c r="L653" s="80"/>
      <c r="M653" s="80"/>
      <c r="N653" s="80"/>
      <c r="O653" s="80"/>
      <c r="P653" s="80"/>
    </row>
    <row r="654" spans="3:16" s="1" customFormat="1" ht="15.95" customHeight="1">
      <c r="C654" s="80"/>
      <c r="K654" s="80"/>
      <c r="L654" s="80"/>
      <c r="M654" s="80"/>
      <c r="N654" s="80"/>
      <c r="O654" s="80"/>
      <c r="P654" s="80"/>
    </row>
    <row r="655" spans="3:16" s="1" customFormat="1" ht="15.95" customHeight="1">
      <c r="C655" s="80"/>
      <c r="K655" s="80"/>
      <c r="L655" s="80"/>
      <c r="M655" s="80"/>
      <c r="N655" s="80"/>
      <c r="O655" s="80"/>
      <c r="P655" s="80"/>
    </row>
    <row r="656" spans="3:16" s="1" customFormat="1" ht="15.95" customHeight="1">
      <c r="C656" s="80"/>
      <c r="K656" s="80"/>
      <c r="L656" s="80"/>
      <c r="M656" s="80"/>
      <c r="N656" s="80"/>
      <c r="O656" s="80"/>
      <c r="P656" s="80"/>
    </row>
    <row r="657" spans="3:16" s="1" customFormat="1" ht="15.95" customHeight="1">
      <c r="C657" s="80"/>
      <c r="K657" s="80"/>
      <c r="L657" s="80"/>
      <c r="M657" s="80"/>
      <c r="N657" s="80"/>
      <c r="O657" s="80"/>
      <c r="P657" s="80"/>
    </row>
    <row r="658" spans="3:16" s="1" customFormat="1" ht="15.95" customHeight="1">
      <c r="C658" s="80"/>
      <c r="K658" s="80"/>
      <c r="L658" s="80"/>
      <c r="M658" s="80"/>
      <c r="N658" s="80"/>
      <c r="O658" s="80"/>
      <c r="P658" s="80"/>
    </row>
    <row r="659" spans="3:16" s="1" customFormat="1" ht="15.95" customHeight="1">
      <c r="C659" s="80"/>
      <c r="K659" s="80"/>
      <c r="L659" s="80"/>
      <c r="M659" s="80"/>
      <c r="N659" s="80"/>
      <c r="O659" s="80"/>
      <c r="P659" s="80"/>
    </row>
    <row r="660" spans="3:16" s="1" customFormat="1" ht="15.95" customHeight="1">
      <c r="C660" s="80"/>
      <c r="K660" s="80"/>
      <c r="L660" s="80"/>
      <c r="M660" s="80"/>
      <c r="N660" s="80"/>
      <c r="O660" s="80"/>
      <c r="P660" s="80"/>
    </row>
    <row r="661" spans="3:16" s="1" customFormat="1" ht="15.95" customHeight="1">
      <c r="C661" s="80"/>
      <c r="K661" s="80"/>
      <c r="L661" s="80"/>
      <c r="M661" s="80"/>
      <c r="N661" s="80"/>
      <c r="O661" s="80"/>
      <c r="P661" s="80"/>
    </row>
    <row r="662" spans="3:16" s="1" customFormat="1" ht="15.95" customHeight="1">
      <c r="C662" s="80"/>
      <c r="K662" s="80"/>
      <c r="L662" s="80"/>
      <c r="M662" s="80"/>
      <c r="N662" s="80"/>
      <c r="O662" s="80"/>
      <c r="P662" s="80"/>
    </row>
    <row r="663" spans="3:16" s="1" customFormat="1" ht="15.95" customHeight="1">
      <c r="C663" s="80"/>
      <c r="K663" s="80"/>
      <c r="L663" s="80"/>
      <c r="M663" s="80"/>
      <c r="N663" s="80"/>
      <c r="O663" s="80"/>
      <c r="P663" s="80"/>
    </row>
    <row r="664" spans="3:16" s="1" customFormat="1" ht="15.95" customHeight="1">
      <c r="C664" s="80"/>
      <c r="K664" s="80"/>
      <c r="L664" s="80"/>
      <c r="M664" s="80"/>
      <c r="N664" s="80"/>
      <c r="O664" s="80"/>
      <c r="P664" s="80"/>
    </row>
    <row r="665" spans="3:16" s="1" customFormat="1" ht="15.95" customHeight="1">
      <c r="C665" s="80"/>
      <c r="K665" s="80"/>
      <c r="L665" s="80"/>
      <c r="M665" s="80"/>
      <c r="N665" s="80"/>
      <c r="O665" s="80"/>
      <c r="P665" s="80"/>
    </row>
    <row r="666" spans="3:16" s="1" customFormat="1" ht="15.95" customHeight="1">
      <c r="C666" s="80"/>
      <c r="K666" s="80"/>
      <c r="L666" s="80"/>
      <c r="M666" s="80"/>
      <c r="N666" s="80"/>
      <c r="O666" s="80"/>
      <c r="P666" s="80"/>
    </row>
    <row r="667" spans="3:16" s="1" customFormat="1" ht="15.95" customHeight="1">
      <c r="C667" s="80"/>
      <c r="K667" s="80"/>
      <c r="L667" s="80"/>
      <c r="M667" s="80"/>
      <c r="N667" s="80"/>
      <c r="O667" s="80"/>
      <c r="P667" s="80"/>
    </row>
    <row r="668" spans="3:16" s="1" customFormat="1" ht="15.95" customHeight="1">
      <c r="C668" s="80"/>
      <c r="K668" s="80"/>
      <c r="L668" s="80"/>
      <c r="M668" s="80"/>
      <c r="N668" s="80"/>
      <c r="O668" s="80"/>
      <c r="P668" s="80"/>
    </row>
    <row r="669" spans="3:16" s="1" customFormat="1" ht="15.95" customHeight="1">
      <c r="C669" s="80"/>
      <c r="K669" s="80"/>
      <c r="L669" s="80"/>
      <c r="M669" s="80"/>
      <c r="N669" s="80"/>
      <c r="O669" s="80"/>
      <c r="P669" s="80"/>
    </row>
    <row r="670" spans="3:16" s="1" customFormat="1" ht="15.95" customHeight="1">
      <c r="C670" s="80"/>
      <c r="K670" s="80"/>
      <c r="L670" s="80"/>
      <c r="M670" s="80"/>
      <c r="N670" s="80"/>
      <c r="O670" s="80"/>
      <c r="P670" s="80"/>
    </row>
    <row r="671" spans="3:16" s="1" customFormat="1" ht="15.95" customHeight="1">
      <c r="C671" s="80"/>
      <c r="K671" s="80"/>
      <c r="L671" s="80"/>
      <c r="M671" s="80"/>
      <c r="N671" s="80"/>
      <c r="O671" s="80"/>
      <c r="P671" s="80"/>
    </row>
    <row r="672" spans="3:16" s="1" customFormat="1" ht="15.95" customHeight="1">
      <c r="C672" s="80"/>
      <c r="K672" s="80"/>
      <c r="L672" s="80"/>
      <c r="M672" s="80"/>
      <c r="N672" s="80"/>
      <c r="O672" s="80"/>
      <c r="P672" s="80"/>
    </row>
    <row r="673" spans="3:16" s="1" customFormat="1" ht="15.95" customHeight="1">
      <c r="C673" s="80"/>
      <c r="K673" s="80"/>
      <c r="L673" s="80"/>
      <c r="M673" s="80"/>
      <c r="N673" s="80"/>
      <c r="O673" s="80"/>
      <c r="P673" s="80"/>
    </row>
    <row r="674" spans="3:16" s="1" customFormat="1" ht="15.95" customHeight="1">
      <c r="C674" s="80"/>
      <c r="K674" s="80"/>
      <c r="L674" s="80"/>
      <c r="M674" s="80"/>
      <c r="N674" s="80"/>
      <c r="O674" s="80"/>
      <c r="P674" s="80"/>
    </row>
    <row r="675" spans="3:16" s="1" customFormat="1" ht="15.95" customHeight="1">
      <c r="C675" s="80"/>
      <c r="K675" s="80"/>
      <c r="L675" s="80"/>
      <c r="M675" s="80"/>
      <c r="N675" s="80"/>
      <c r="O675" s="80"/>
      <c r="P675" s="80"/>
    </row>
    <row r="676" spans="3:16" s="1" customFormat="1" ht="15.95" customHeight="1">
      <c r="C676" s="80"/>
      <c r="K676" s="80"/>
      <c r="L676" s="80"/>
      <c r="M676" s="80"/>
      <c r="N676" s="80"/>
      <c r="O676" s="80"/>
      <c r="P676" s="80"/>
    </row>
    <row r="677" spans="3:16" s="1" customFormat="1" ht="15.95" customHeight="1">
      <c r="C677" s="80"/>
      <c r="K677" s="80"/>
      <c r="L677" s="80"/>
      <c r="M677" s="80"/>
      <c r="N677" s="80"/>
      <c r="O677" s="80"/>
      <c r="P677" s="80"/>
    </row>
    <row r="678" spans="3:16" s="1" customFormat="1" ht="15.95" customHeight="1">
      <c r="C678" s="80"/>
      <c r="K678" s="80"/>
      <c r="L678" s="80"/>
      <c r="M678" s="80"/>
      <c r="N678" s="80"/>
      <c r="O678" s="80"/>
      <c r="P678" s="80"/>
    </row>
    <row r="679" spans="3:16" s="1" customFormat="1" ht="15.95" customHeight="1">
      <c r="C679" s="80"/>
      <c r="K679" s="80"/>
      <c r="L679" s="80"/>
      <c r="M679" s="80"/>
      <c r="N679" s="80"/>
      <c r="O679" s="80"/>
      <c r="P679" s="80"/>
    </row>
    <row r="680" spans="3:16" s="1" customFormat="1" ht="15.95" customHeight="1">
      <c r="C680" s="80"/>
      <c r="K680" s="80"/>
      <c r="L680" s="80"/>
      <c r="M680" s="80"/>
      <c r="N680" s="80"/>
      <c r="O680" s="80"/>
      <c r="P680" s="80"/>
    </row>
    <row r="681" spans="3:16" s="1" customFormat="1" ht="15.95" customHeight="1">
      <c r="C681" s="80"/>
      <c r="K681" s="80"/>
      <c r="L681" s="80"/>
      <c r="M681" s="80"/>
      <c r="N681" s="80"/>
      <c r="O681" s="80"/>
      <c r="P681" s="80"/>
    </row>
    <row r="682" spans="3:16" s="1" customFormat="1" ht="15.95" customHeight="1">
      <c r="C682" s="80"/>
      <c r="K682" s="80"/>
      <c r="L682" s="80"/>
      <c r="M682" s="80"/>
      <c r="N682" s="80"/>
      <c r="O682" s="80"/>
      <c r="P682" s="80"/>
    </row>
    <row r="683" spans="3:16" s="1" customFormat="1" ht="15.95" customHeight="1">
      <c r="C683" s="80"/>
      <c r="K683" s="80"/>
      <c r="L683" s="80"/>
      <c r="M683" s="80"/>
      <c r="N683" s="80"/>
      <c r="O683" s="80"/>
      <c r="P683" s="80"/>
    </row>
    <row r="684" spans="3:16" s="1" customFormat="1" ht="15.95" customHeight="1">
      <c r="C684" s="80"/>
      <c r="K684" s="80"/>
      <c r="L684" s="80"/>
      <c r="M684" s="80"/>
      <c r="N684" s="80"/>
      <c r="O684" s="80"/>
      <c r="P684" s="80"/>
    </row>
    <row r="685" spans="3:16" s="1" customFormat="1" ht="15.95" customHeight="1">
      <c r="C685" s="80"/>
      <c r="K685" s="80"/>
      <c r="L685" s="80"/>
      <c r="M685" s="80"/>
      <c r="N685" s="80"/>
      <c r="O685" s="80"/>
      <c r="P685" s="80"/>
    </row>
    <row r="686" spans="3:16" s="1" customFormat="1" ht="15.95" customHeight="1">
      <c r="C686" s="80"/>
      <c r="K686" s="80"/>
      <c r="L686" s="80"/>
      <c r="M686" s="80"/>
      <c r="N686" s="80"/>
      <c r="O686" s="80"/>
      <c r="P686" s="80"/>
    </row>
    <row r="687" spans="3:16" s="1" customFormat="1" ht="15.95" customHeight="1">
      <c r="C687" s="80"/>
      <c r="K687" s="80"/>
      <c r="L687" s="80"/>
      <c r="M687" s="80"/>
      <c r="N687" s="80"/>
      <c r="O687" s="80"/>
      <c r="P687" s="80"/>
    </row>
    <row r="688" spans="3:16" s="1" customFormat="1" ht="15.95" customHeight="1">
      <c r="C688" s="80"/>
      <c r="K688" s="80"/>
      <c r="L688" s="80"/>
      <c r="M688" s="80"/>
      <c r="N688" s="80"/>
      <c r="O688" s="80"/>
      <c r="P688" s="80"/>
    </row>
    <row r="689" spans="3:16" s="1" customFormat="1" ht="15.95" customHeight="1">
      <c r="C689" s="80"/>
      <c r="K689" s="80"/>
      <c r="L689" s="80"/>
      <c r="M689" s="80"/>
      <c r="N689" s="80"/>
      <c r="O689" s="80"/>
      <c r="P689" s="80"/>
    </row>
    <row r="690" spans="3:16" s="1" customFormat="1" ht="15.95" customHeight="1">
      <c r="C690" s="80"/>
      <c r="K690" s="80"/>
      <c r="L690" s="80"/>
      <c r="M690" s="80"/>
      <c r="N690" s="80"/>
      <c r="O690" s="80"/>
      <c r="P690" s="80"/>
    </row>
    <row r="691" spans="3:16" s="1" customFormat="1" ht="15.95" customHeight="1">
      <c r="C691" s="80"/>
      <c r="K691" s="80"/>
      <c r="L691" s="80"/>
      <c r="M691" s="80"/>
      <c r="N691" s="80"/>
      <c r="O691" s="80"/>
      <c r="P691" s="80"/>
    </row>
    <row r="692" spans="3:16" s="1" customFormat="1" ht="15.95" customHeight="1">
      <c r="C692" s="80"/>
      <c r="K692" s="80"/>
      <c r="L692" s="80"/>
      <c r="M692" s="80"/>
      <c r="N692" s="80"/>
      <c r="O692" s="80"/>
      <c r="P692" s="80"/>
    </row>
    <row r="693" spans="3:16" s="1" customFormat="1" ht="15.95" customHeight="1">
      <c r="C693" s="80"/>
      <c r="K693" s="80"/>
      <c r="L693" s="80"/>
      <c r="M693" s="80"/>
      <c r="N693" s="80"/>
      <c r="O693" s="80"/>
      <c r="P693" s="80"/>
    </row>
    <row r="694" spans="3:16" s="1" customFormat="1" ht="15.95" customHeight="1">
      <c r="C694" s="80"/>
      <c r="K694" s="80"/>
      <c r="L694" s="80"/>
      <c r="M694" s="80"/>
      <c r="N694" s="80"/>
      <c r="O694" s="80"/>
      <c r="P694" s="80"/>
    </row>
    <row r="695" spans="3:16" s="1" customFormat="1" ht="15.95" customHeight="1">
      <c r="C695" s="80"/>
      <c r="K695" s="80"/>
      <c r="L695" s="80"/>
      <c r="M695" s="80"/>
      <c r="N695" s="80"/>
      <c r="O695" s="80"/>
      <c r="P695" s="80"/>
    </row>
    <row r="696" spans="3:16" s="1" customFormat="1" ht="15.95" customHeight="1">
      <c r="C696" s="80"/>
      <c r="K696" s="80"/>
      <c r="L696" s="80"/>
      <c r="M696" s="80"/>
      <c r="N696" s="80"/>
      <c r="O696" s="80"/>
      <c r="P696" s="80"/>
    </row>
    <row r="697" spans="3:16" s="1" customFormat="1" ht="15.95" customHeight="1">
      <c r="C697" s="80"/>
      <c r="K697" s="80"/>
      <c r="L697" s="80"/>
      <c r="M697" s="80"/>
      <c r="N697" s="80"/>
      <c r="O697" s="80"/>
      <c r="P697" s="80"/>
    </row>
    <row r="698" spans="3:16" s="1" customFormat="1" ht="15.95" customHeight="1">
      <c r="C698" s="80"/>
      <c r="K698" s="80"/>
      <c r="L698" s="80"/>
      <c r="M698" s="80"/>
      <c r="N698" s="80"/>
      <c r="O698" s="80"/>
      <c r="P698" s="80"/>
    </row>
    <row r="699" spans="3:16" s="1" customFormat="1" ht="15.95" customHeight="1">
      <c r="C699" s="80"/>
      <c r="K699" s="80"/>
      <c r="L699" s="80"/>
      <c r="M699" s="80"/>
      <c r="N699" s="80"/>
      <c r="O699" s="80"/>
      <c r="P699" s="80"/>
    </row>
    <row r="700" spans="3:16" s="1" customFormat="1" ht="15.95" customHeight="1">
      <c r="C700" s="80"/>
      <c r="K700" s="80"/>
      <c r="L700" s="80"/>
      <c r="M700" s="80"/>
      <c r="N700" s="80"/>
      <c r="O700" s="80"/>
      <c r="P700" s="80"/>
    </row>
    <row r="701" spans="3:16" s="1" customFormat="1" ht="15.95" customHeight="1">
      <c r="C701" s="80"/>
      <c r="K701" s="80"/>
      <c r="L701" s="80"/>
      <c r="M701" s="80"/>
      <c r="N701" s="80"/>
      <c r="O701" s="80"/>
      <c r="P701" s="80"/>
    </row>
    <row r="702" spans="3:16" s="1" customFormat="1" ht="15.95" customHeight="1">
      <c r="C702" s="80"/>
      <c r="K702" s="80"/>
      <c r="L702" s="80"/>
      <c r="M702" s="80"/>
      <c r="N702" s="80"/>
      <c r="O702" s="80"/>
      <c r="P702" s="80"/>
    </row>
    <row r="703" spans="3:16" s="1" customFormat="1" ht="15.95" customHeight="1">
      <c r="C703" s="80"/>
      <c r="K703" s="80"/>
      <c r="L703" s="80"/>
      <c r="M703" s="80"/>
      <c r="N703" s="80"/>
      <c r="O703" s="80"/>
      <c r="P703" s="80"/>
    </row>
    <row r="704" spans="3:16" s="1" customFormat="1" ht="15.95" customHeight="1">
      <c r="C704" s="80"/>
      <c r="K704" s="80"/>
      <c r="L704" s="80"/>
      <c r="M704" s="80"/>
      <c r="N704" s="80"/>
      <c r="O704" s="80"/>
      <c r="P704" s="80"/>
    </row>
    <row r="705" spans="3:16" s="1" customFormat="1" ht="15.95" customHeight="1">
      <c r="C705" s="80"/>
      <c r="K705" s="80"/>
      <c r="L705" s="80"/>
      <c r="M705" s="80"/>
      <c r="N705" s="80"/>
      <c r="O705" s="80"/>
      <c r="P705" s="80"/>
    </row>
    <row r="706" spans="3:16" s="1" customFormat="1" ht="15.95" customHeight="1">
      <c r="C706" s="80"/>
      <c r="K706" s="80"/>
      <c r="L706" s="80"/>
      <c r="M706" s="80"/>
      <c r="N706" s="80"/>
      <c r="O706" s="80"/>
      <c r="P706" s="80"/>
    </row>
    <row r="707" spans="3:16" s="1" customFormat="1" ht="15.95" customHeight="1">
      <c r="C707" s="80"/>
      <c r="K707" s="80"/>
      <c r="L707" s="80"/>
      <c r="M707" s="80"/>
      <c r="N707" s="80"/>
      <c r="O707" s="80"/>
      <c r="P707" s="80"/>
    </row>
    <row r="708" spans="3:16" s="1" customFormat="1" ht="15.95" customHeight="1">
      <c r="C708" s="80"/>
      <c r="K708" s="80"/>
      <c r="L708" s="80"/>
      <c r="M708" s="80"/>
      <c r="N708" s="80"/>
      <c r="O708" s="80"/>
      <c r="P708" s="80"/>
    </row>
    <row r="709" spans="3:16" s="1" customFormat="1" ht="15.95" customHeight="1">
      <c r="C709" s="80"/>
      <c r="K709" s="80"/>
      <c r="L709" s="80"/>
      <c r="M709" s="80"/>
      <c r="N709" s="80"/>
      <c r="O709" s="80"/>
      <c r="P709" s="80"/>
    </row>
    <row r="710" spans="3:16" s="1" customFormat="1" ht="15.95" customHeight="1">
      <c r="C710" s="80"/>
      <c r="K710" s="80"/>
      <c r="L710" s="80"/>
      <c r="M710" s="80"/>
      <c r="N710" s="80"/>
      <c r="O710" s="80"/>
      <c r="P710" s="80"/>
    </row>
    <row r="711" spans="3:16" s="1" customFormat="1" ht="15.95" customHeight="1">
      <c r="C711" s="80"/>
      <c r="K711" s="80"/>
      <c r="L711" s="80"/>
      <c r="M711" s="80"/>
      <c r="N711" s="80"/>
      <c r="O711" s="80"/>
      <c r="P711" s="80"/>
    </row>
    <row r="712" spans="3:16" s="1" customFormat="1" ht="15.95" customHeight="1">
      <c r="C712" s="80"/>
      <c r="K712" s="80"/>
      <c r="L712" s="80"/>
      <c r="M712" s="80"/>
      <c r="N712" s="80"/>
      <c r="O712" s="80"/>
      <c r="P712" s="80"/>
    </row>
    <row r="713" spans="3:16" s="1" customFormat="1" ht="15.95" customHeight="1">
      <c r="C713" s="80"/>
      <c r="K713" s="80"/>
      <c r="L713" s="80"/>
      <c r="M713" s="80"/>
      <c r="N713" s="80"/>
      <c r="O713" s="80"/>
      <c r="P713" s="80"/>
    </row>
    <row r="714" spans="3:16" s="1" customFormat="1" ht="15.95" customHeight="1">
      <c r="C714" s="80"/>
      <c r="K714" s="80"/>
      <c r="L714" s="80"/>
      <c r="M714" s="80"/>
      <c r="N714" s="80"/>
      <c r="O714" s="80"/>
      <c r="P714" s="80"/>
    </row>
    <row r="715" spans="3:16" s="1" customFormat="1" ht="15.95" customHeight="1">
      <c r="C715" s="80"/>
      <c r="K715" s="80"/>
      <c r="L715" s="80"/>
      <c r="M715" s="80"/>
      <c r="N715" s="80"/>
      <c r="O715" s="80"/>
      <c r="P715" s="80"/>
    </row>
    <row r="716" spans="3:16" s="1" customFormat="1" ht="15.95" customHeight="1">
      <c r="C716" s="80"/>
      <c r="K716" s="80"/>
      <c r="L716" s="80"/>
      <c r="M716" s="80"/>
      <c r="N716" s="80"/>
      <c r="O716" s="80"/>
      <c r="P716" s="80"/>
    </row>
    <row r="717" spans="3:16" s="1" customFormat="1" ht="15.95" customHeight="1">
      <c r="C717" s="80"/>
      <c r="K717" s="80"/>
      <c r="L717" s="80"/>
      <c r="M717" s="80"/>
      <c r="N717" s="80"/>
      <c r="O717" s="80"/>
      <c r="P717" s="80"/>
    </row>
    <row r="718" spans="3:16" s="1" customFormat="1" ht="15.95" customHeight="1">
      <c r="C718" s="80"/>
      <c r="K718" s="80"/>
      <c r="L718" s="80"/>
      <c r="M718" s="80"/>
      <c r="N718" s="80"/>
      <c r="O718" s="80"/>
      <c r="P718" s="80"/>
    </row>
    <row r="719" spans="3:16" s="1" customFormat="1" ht="15.95" customHeight="1">
      <c r="C719" s="80"/>
      <c r="K719" s="80"/>
      <c r="L719" s="80"/>
      <c r="M719" s="80"/>
      <c r="N719" s="80"/>
      <c r="O719" s="80"/>
      <c r="P719" s="80"/>
    </row>
    <row r="720" spans="3:16" s="1" customFormat="1" ht="15.95" customHeight="1">
      <c r="C720" s="80"/>
      <c r="K720" s="80"/>
      <c r="L720" s="80"/>
      <c r="M720" s="80"/>
      <c r="N720" s="80"/>
      <c r="O720" s="80"/>
      <c r="P720" s="80"/>
    </row>
    <row r="721" spans="3:16" s="1" customFormat="1" ht="15.95" customHeight="1">
      <c r="C721" s="80"/>
      <c r="K721" s="80"/>
      <c r="L721" s="80"/>
      <c r="M721" s="80"/>
      <c r="N721" s="80"/>
      <c r="O721" s="80"/>
      <c r="P721" s="80"/>
    </row>
    <row r="722" spans="3:16" s="1" customFormat="1" ht="15.95" customHeight="1">
      <c r="C722" s="80"/>
      <c r="K722" s="80"/>
      <c r="L722" s="80"/>
      <c r="M722" s="80"/>
      <c r="N722" s="80"/>
      <c r="O722" s="80"/>
      <c r="P722" s="80"/>
    </row>
    <row r="723" spans="3:16" s="1" customFormat="1" ht="15.95" customHeight="1">
      <c r="C723" s="80"/>
      <c r="K723" s="80"/>
      <c r="L723" s="80"/>
      <c r="M723" s="80"/>
      <c r="N723" s="80"/>
      <c r="O723" s="80"/>
      <c r="P723" s="80"/>
    </row>
    <row r="724" spans="3:16" s="1" customFormat="1" ht="15.95" customHeight="1">
      <c r="C724" s="80"/>
      <c r="K724" s="80"/>
      <c r="L724" s="80"/>
      <c r="M724" s="80"/>
      <c r="N724" s="80"/>
      <c r="O724" s="80"/>
      <c r="P724" s="80"/>
    </row>
    <row r="725" spans="3:16" s="1" customFormat="1" ht="15.95" customHeight="1">
      <c r="C725" s="80"/>
      <c r="K725" s="80"/>
      <c r="L725" s="80"/>
      <c r="M725" s="80"/>
      <c r="N725" s="80"/>
      <c r="O725" s="80"/>
      <c r="P725" s="80"/>
    </row>
    <row r="726" spans="3:16" s="1" customFormat="1" ht="15.95" customHeight="1">
      <c r="C726" s="80"/>
      <c r="K726" s="80"/>
      <c r="L726" s="80"/>
      <c r="M726" s="80"/>
      <c r="N726" s="80"/>
      <c r="O726" s="80"/>
      <c r="P726" s="80"/>
    </row>
    <row r="727" spans="3:16" s="1" customFormat="1" ht="15.95" customHeight="1">
      <c r="C727" s="80"/>
      <c r="K727" s="80"/>
      <c r="L727" s="80"/>
      <c r="M727" s="80"/>
      <c r="N727" s="80"/>
      <c r="O727" s="80"/>
      <c r="P727" s="80"/>
    </row>
    <row r="728" spans="3:16" s="1" customFormat="1" ht="15.95" customHeight="1">
      <c r="C728" s="80"/>
      <c r="K728" s="80"/>
      <c r="L728" s="80"/>
      <c r="M728" s="80"/>
      <c r="N728" s="80"/>
      <c r="O728" s="80"/>
      <c r="P728" s="80"/>
    </row>
    <row r="729" spans="3:16" s="1" customFormat="1" ht="15.95" customHeight="1">
      <c r="C729" s="80"/>
      <c r="K729" s="80"/>
      <c r="L729" s="80"/>
      <c r="M729" s="80"/>
      <c r="N729" s="80"/>
      <c r="O729" s="80"/>
      <c r="P729" s="80"/>
    </row>
    <row r="730" spans="3:16" s="1" customFormat="1" ht="15.95" customHeight="1">
      <c r="C730" s="80"/>
      <c r="K730" s="80"/>
      <c r="L730" s="80"/>
      <c r="M730" s="80"/>
      <c r="N730" s="80"/>
      <c r="O730" s="80"/>
      <c r="P730" s="80"/>
    </row>
    <row r="731" spans="3:16" s="1" customFormat="1" ht="15.95" customHeight="1">
      <c r="C731" s="80"/>
      <c r="K731" s="80"/>
      <c r="L731" s="80"/>
      <c r="M731" s="80"/>
      <c r="N731" s="80"/>
      <c r="O731" s="80"/>
      <c r="P731" s="80"/>
    </row>
    <row r="732" spans="3:16" s="1" customFormat="1" ht="15.95" customHeight="1">
      <c r="C732" s="80"/>
      <c r="K732" s="80"/>
      <c r="L732" s="80"/>
      <c r="M732" s="80"/>
      <c r="N732" s="80"/>
      <c r="O732" s="80"/>
      <c r="P732" s="80"/>
    </row>
    <row r="733" spans="3:16" s="1" customFormat="1" ht="15.95" customHeight="1">
      <c r="C733" s="80"/>
      <c r="K733" s="80"/>
      <c r="L733" s="80"/>
      <c r="M733" s="80"/>
      <c r="N733" s="80"/>
      <c r="O733" s="80"/>
      <c r="P733" s="80"/>
    </row>
    <row r="734" spans="3:16" s="1" customFormat="1" ht="15.95" customHeight="1">
      <c r="C734" s="80"/>
      <c r="K734" s="80"/>
      <c r="L734" s="80"/>
      <c r="M734" s="80"/>
      <c r="N734" s="80"/>
      <c r="O734" s="80"/>
      <c r="P734" s="80"/>
    </row>
    <row r="735" spans="3:16" s="1" customFormat="1" ht="15.95" customHeight="1">
      <c r="C735" s="80"/>
      <c r="K735" s="80"/>
      <c r="L735" s="80"/>
      <c r="M735" s="80"/>
      <c r="N735" s="80"/>
      <c r="O735" s="80"/>
      <c r="P735" s="80"/>
    </row>
    <row r="736" spans="3:16" s="1" customFormat="1" ht="15.95" customHeight="1">
      <c r="C736" s="80"/>
      <c r="K736" s="80"/>
      <c r="L736" s="80"/>
      <c r="M736" s="80"/>
      <c r="N736" s="80"/>
      <c r="O736" s="80"/>
      <c r="P736" s="80"/>
    </row>
    <row r="737" spans="3:16" s="1" customFormat="1" ht="15.95" customHeight="1">
      <c r="C737" s="80"/>
      <c r="K737" s="80"/>
      <c r="L737" s="80"/>
      <c r="M737" s="80"/>
      <c r="N737" s="80"/>
      <c r="O737" s="80"/>
      <c r="P737" s="80"/>
    </row>
    <row r="738" spans="3:16" s="1" customFormat="1" ht="15.95" customHeight="1">
      <c r="C738" s="80"/>
      <c r="K738" s="80"/>
      <c r="L738" s="80"/>
      <c r="M738" s="80"/>
      <c r="N738" s="80"/>
      <c r="O738" s="80"/>
      <c r="P738" s="80"/>
    </row>
    <row r="739" spans="3:16" s="1" customFormat="1" ht="15.95" customHeight="1">
      <c r="C739" s="80"/>
      <c r="K739" s="80"/>
      <c r="L739" s="80"/>
      <c r="M739" s="80"/>
      <c r="N739" s="80"/>
      <c r="O739" s="80"/>
      <c r="P739" s="80"/>
    </row>
    <row r="740" spans="3:16" s="1" customFormat="1" ht="15.95" customHeight="1">
      <c r="C740" s="80"/>
      <c r="K740" s="80"/>
      <c r="L740" s="80"/>
      <c r="M740" s="80"/>
      <c r="N740" s="80"/>
      <c r="O740" s="80"/>
      <c r="P740" s="80"/>
    </row>
    <row r="741" spans="3:16" s="1" customFormat="1" ht="15.95" customHeight="1">
      <c r="C741" s="80"/>
      <c r="K741" s="80"/>
      <c r="L741" s="80"/>
      <c r="M741" s="80"/>
      <c r="N741" s="80"/>
      <c r="O741" s="80"/>
      <c r="P741" s="80"/>
    </row>
    <row r="742" spans="3:16" s="1" customFormat="1" ht="15.95" customHeight="1">
      <c r="C742" s="80"/>
      <c r="K742" s="80"/>
      <c r="L742" s="80"/>
      <c r="M742" s="80"/>
      <c r="N742" s="80"/>
      <c r="O742" s="80"/>
      <c r="P742" s="80"/>
    </row>
    <row r="743" spans="3:16" s="1" customFormat="1" ht="15.95" customHeight="1">
      <c r="C743" s="80"/>
      <c r="K743" s="80"/>
      <c r="L743" s="80"/>
      <c r="M743" s="80"/>
      <c r="N743" s="80"/>
      <c r="O743" s="80"/>
      <c r="P743" s="80"/>
    </row>
    <row r="744" spans="3:16" s="1" customFormat="1" ht="15.95" customHeight="1">
      <c r="C744" s="80"/>
      <c r="K744" s="80"/>
      <c r="L744" s="80"/>
      <c r="M744" s="80"/>
      <c r="N744" s="80"/>
      <c r="O744" s="80"/>
      <c r="P744" s="80"/>
    </row>
    <row r="745" spans="3:16" s="1" customFormat="1" ht="15.95" customHeight="1">
      <c r="C745" s="80"/>
      <c r="K745" s="80"/>
      <c r="L745" s="80"/>
      <c r="M745" s="80"/>
      <c r="N745" s="80"/>
      <c r="O745" s="80"/>
      <c r="P745" s="80"/>
    </row>
    <row r="746" spans="3:16" s="1" customFormat="1" ht="15.95" customHeight="1">
      <c r="C746" s="80"/>
      <c r="K746" s="80"/>
      <c r="L746" s="80"/>
      <c r="M746" s="80"/>
      <c r="N746" s="80"/>
      <c r="O746" s="80"/>
      <c r="P746" s="80"/>
    </row>
    <row r="747" spans="3:16" s="1" customFormat="1" ht="15.95" customHeight="1">
      <c r="C747" s="80"/>
      <c r="K747" s="80"/>
      <c r="L747" s="80"/>
      <c r="M747" s="80"/>
      <c r="N747" s="80"/>
      <c r="O747" s="80"/>
      <c r="P747" s="80"/>
    </row>
    <row r="748" spans="3:16" s="1" customFormat="1" ht="15.95" customHeight="1">
      <c r="C748" s="80"/>
      <c r="K748" s="80"/>
      <c r="L748" s="80"/>
      <c r="M748" s="80"/>
      <c r="N748" s="80"/>
      <c r="O748" s="80"/>
      <c r="P748" s="80"/>
    </row>
    <row r="749" spans="3:16" s="1" customFormat="1" ht="15.95" customHeight="1">
      <c r="C749" s="80"/>
      <c r="K749" s="80"/>
      <c r="L749" s="80"/>
      <c r="M749" s="80"/>
      <c r="N749" s="80"/>
      <c r="O749" s="80"/>
      <c r="P749" s="80"/>
    </row>
    <row r="750" spans="3:16" s="1" customFormat="1" ht="15.95" customHeight="1">
      <c r="C750" s="80"/>
      <c r="K750" s="80"/>
      <c r="L750" s="80"/>
      <c r="M750" s="80"/>
      <c r="N750" s="80"/>
      <c r="O750" s="80"/>
      <c r="P750" s="80"/>
    </row>
    <row r="751" spans="3:16" s="1" customFormat="1" ht="15.95" customHeight="1">
      <c r="C751" s="80"/>
      <c r="K751" s="80"/>
      <c r="L751" s="80"/>
      <c r="M751" s="80"/>
      <c r="N751" s="80"/>
      <c r="O751" s="80"/>
      <c r="P751" s="80"/>
    </row>
    <row r="752" spans="3:16" s="1" customFormat="1" ht="15.95" customHeight="1">
      <c r="C752" s="80"/>
      <c r="K752" s="80"/>
      <c r="L752" s="80"/>
      <c r="M752" s="80"/>
      <c r="N752" s="80"/>
      <c r="O752" s="80"/>
      <c r="P752" s="80"/>
    </row>
    <row r="753" spans="3:16" s="1" customFormat="1" ht="15.95" customHeight="1">
      <c r="C753" s="80"/>
      <c r="K753" s="80"/>
      <c r="L753" s="80"/>
      <c r="M753" s="80"/>
      <c r="N753" s="80"/>
      <c r="O753" s="80"/>
      <c r="P753" s="80"/>
    </row>
    <row r="754" spans="3:16" s="1" customFormat="1" ht="15.95" customHeight="1">
      <c r="C754" s="80"/>
      <c r="K754" s="80"/>
      <c r="L754" s="80"/>
      <c r="M754" s="80"/>
      <c r="N754" s="80"/>
      <c r="O754" s="80"/>
      <c r="P754" s="80"/>
    </row>
    <row r="755" spans="3:16" s="1" customFormat="1" ht="15.95" customHeight="1">
      <c r="C755" s="80"/>
      <c r="K755" s="80"/>
      <c r="L755" s="80"/>
      <c r="M755" s="80"/>
      <c r="N755" s="80"/>
      <c r="O755" s="80"/>
      <c r="P755" s="80"/>
    </row>
    <row r="756" spans="3:16" s="1" customFormat="1" ht="15.95" customHeight="1">
      <c r="C756" s="80"/>
      <c r="K756" s="80"/>
      <c r="L756" s="80"/>
      <c r="M756" s="80"/>
      <c r="N756" s="80"/>
      <c r="O756" s="80"/>
      <c r="P756" s="80"/>
    </row>
    <row r="757" spans="3:16" s="1" customFormat="1" ht="15.95" customHeight="1">
      <c r="C757" s="80"/>
      <c r="K757" s="80"/>
      <c r="L757" s="80"/>
      <c r="M757" s="80"/>
      <c r="N757" s="80"/>
      <c r="O757" s="80"/>
      <c r="P757" s="80"/>
    </row>
    <row r="758" spans="3:16" s="1" customFormat="1" ht="15.95" customHeight="1">
      <c r="C758" s="80"/>
      <c r="K758" s="80"/>
      <c r="L758" s="80"/>
      <c r="M758" s="80"/>
      <c r="N758" s="80"/>
      <c r="O758" s="80"/>
      <c r="P758" s="80"/>
    </row>
    <row r="759" spans="3:16" s="1" customFormat="1" ht="15.95" customHeight="1">
      <c r="C759" s="80"/>
      <c r="K759" s="80"/>
      <c r="L759" s="80"/>
      <c r="M759" s="80"/>
      <c r="N759" s="80"/>
      <c r="O759" s="80"/>
      <c r="P759" s="80"/>
    </row>
    <row r="760" spans="3:16" s="1" customFormat="1" ht="15.95" customHeight="1">
      <c r="C760" s="80"/>
      <c r="K760" s="80"/>
      <c r="L760" s="80"/>
      <c r="M760" s="80"/>
      <c r="N760" s="80"/>
      <c r="O760" s="80"/>
      <c r="P760" s="80"/>
    </row>
    <row r="761" spans="3:16" s="1" customFormat="1" ht="15.95" customHeight="1">
      <c r="C761" s="80"/>
      <c r="K761" s="80"/>
      <c r="L761" s="80"/>
      <c r="M761" s="80"/>
      <c r="N761" s="80"/>
      <c r="O761" s="80"/>
      <c r="P761" s="80"/>
    </row>
    <row r="762" spans="3:16" s="1" customFormat="1" ht="15.95" customHeight="1">
      <c r="C762" s="80"/>
      <c r="K762" s="80"/>
      <c r="L762" s="80"/>
      <c r="M762" s="80"/>
      <c r="N762" s="80"/>
      <c r="O762" s="80"/>
      <c r="P762" s="80"/>
    </row>
    <row r="763" spans="3:16" s="1" customFormat="1" ht="15.95" customHeight="1">
      <c r="C763" s="80"/>
      <c r="K763" s="80"/>
      <c r="L763" s="80"/>
      <c r="M763" s="80"/>
      <c r="N763" s="80"/>
      <c r="O763" s="80"/>
      <c r="P763" s="80"/>
    </row>
    <row r="764" spans="3:16" s="1" customFormat="1" ht="15.95" customHeight="1">
      <c r="C764" s="80"/>
      <c r="K764" s="80"/>
      <c r="L764" s="80"/>
      <c r="M764" s="80"/>
      <c r="N764" s="80"/>
      <c r="O764" s="80"/>
      <c r="P764" s="80"/>
    </row>
    <row r="765" spans="3:16" s="1" customFormat="1" ht="15.95" customHeight="1">
      <c r="C765" s="80"/>
      <c r="K765" s="80"/>
      <c r="L765" s="80"/>
      <c r="M765" s="80"/>
      <c r="N765" s="80"/>
      <c r="O765" s="80"/>
      <c r="P765" s="80"/>
    </row>
    <row r="766" spans="3:16" s="1" customFormat="1" ht="15.95" customHeight="1">
      <c r="C766" s="80"/>
      <c r="K766" s="80"/>
      <c r="L766" s="80"/>
      <c r="M766" s="80"/>
      <c r="N766" s="80"/>
      <c r="O766" s="80"/>
      <c r="P766" s="80"/>
    </row>
    <row r="767" spans="3:16" s="1" customFormat="1" ht="15.95" customHeight="1">
      <c r="C767" s="80"/>
      <c r="K767" s="80"/>
      <c r="L767" s="80"/>
      <c r="M767" s="80"/>
      <c r="N767" s="80"/>
      <c r="O767" s="80"/>
      <c r="P767" s="80"/>
    </row>
    <row r="768" spans="3:16" s="1" customFormat="1" ht="15.95" customHeight="1">
      <c r="C768" s="80"/>
      <c r="K768" s="80"/>
      <c r="L768" s="80"/>
      <c r="M768" s="80"/>
      <c r="N768" s="80"/>
      <c r="O768" s="80"/>
      <c r="P768" s="80"/>
    </row>
    <row r="769" spans="3:16" s="1" customFormat="1" ht="15.95" customHeight="1">
      <c r="C769" s="80"/>
      <c r="K769" s="80"/>
      <c r="L769" s="80"/>
      <c r="M769" s="80"/>
      <c r="N769" s="80"/>
      <c r="O769" s="80"/>
      <c r="P769" s="80"/>
    </row>
    <row r="770" spans="3:16" s="1" customFormat="1" ht="15.95" customHeight="1">
      <c r="C770" s="80"/>
      <c r="K770" s="80"/>
      <c r="L770" s="80"/>
      <c r="M770" s="80"/>
      <c r="N770" s="80"/>
      <c r="O770" s="80"/>
      <c r="P770" s="80"/>
    </row>
    <row r="771" spans="3:16" s="1" customFormat="1" ht="15.95" customHeight="1">
      <c r="C771" s="80"/>
      <c r="K771" s="80"/>
      <c r="L771" s="80"/>
      <c r="M771" s="80"/>
      <c r="N771" s="80"/>
      <c r="O771" s="80"/>
      <c r="P771" s="80"/>
    </row>
    <row r="772" spans="3:16" s="1" customFormat="1" ht="15.95" customHeight="1">
      <c r="C772" s="80"/>
      <c r="K772" s="80"/>
      <c r="L772" s="80"/>
      <c r="M772" s="80"/>
      <c r="N772" s="80"/>
      <c r="O772" s="80"/>
      <c r="P772" s="80"/>
    </row>
    <row r="773" spans="3:16" s="1" customFormat="1" ht="15.95" customHeight="1">
      <c r="C773" s="80"/>
      <c r="K773" s="80"/>
      <c r="L773" s="80"/>
      <c r="M773" s="80"/>
      <c r="N773" s="80"/>
      <c r="O773" s="80"/>
      <c r="P773" s="80"/>
    </row>
    <row r="774" spans="3:16" s="1" customFormat="1" ht="15.95" customHeight="1">
      <c r="C774" s="80"/>
      <c r="K774" s="80"/>
      <c r="L774" s="80"/>
      <c r="M774" s="80"/>
      <c r="N774" s="80"/>
      <c r="O774" s="80"/>
      <c r="P774" s="80"/>
    </row>
    <row r="775" spans="3:16" s="1" customFormat="1" ht="15.95" customHeight="1">
      <c r="C775" s="80"/>
      <c r="K775" s="80"/>
      <c r="L775" s="80"/>
      <c r="M775" s="80"/>
      <c r="N775" s="80"/>
      <c r="O775" s="80"/>
      <c r="P775" s="80"/>
    </row>
    <row r="776" spans="3:16" s="1" customFormat="1" ht="15.95" customHeight="1">
      <c r="C776" s="80"/>
      <c r="K776" s="80"/>
      <c r="L776" s="80"/>
      <c r="M776" s="80"/>
      <c r="N776" s="80"/>
      <c r="O776" s="80"/>
      <c r="P776" s="80"/>
    </row>
    <row r="777" spans="3:16" s="1" customFormat="1" ht="15.95" customHeight="1">
      <c r="C777" s="80"/>
      <c r="K777" s="80"/>
      <c r="L777" s="80"/>
      <c r="M777" s="80"/>
      <c r="N777" s="80"/>
      <c r="O777" s="80"/>
      <c r="P777" s="80"/>
    </row>
    <row r="778" spans="3:16" s="1" customFormat="1" ht="15.95" customHeight="1">
      <c r="C778" s="80"/>
      <c r="K778" s="80"/>
      <c r="L778" s="80"/>
      <c r="M778" s="80"/>
      <c r="N778" s="80"/>
      <c r="O778" s="80"/>
      <c r="P778" s="80"/>
    </row>
    <row r="779" spans="3:16" s="1" customFormat="1" ht="15.95" customHeight="1">
      <c r="C779" s="80"/>
      <c r="K779" s="80"/>
      <c r="L779" s="80"/>
      <c r="M779" s="80"/>
      <c r="N779" s="80"/>
      <c r="O779" s="80"/>
      <c r="P779" s="80"/>
    </row>
    <row r="780" spans="3:16" s="1" customFormat="1" ht="15.95" customHeight="1">
      <c r="C780" s="80"/>
      <c r="K780" s="80"/>
      <c r="L780" s="80"/>
      <c r="M780" s="80"/>
      <c r="N780" s="80"/>
      <c r="O780" s="80"/>
      <c r="P780" s="80"/>
    </row>
    <row r="781" spans="3:16" s="1" customFormat="1" ht="15.95" customHeight="1">
      <c r="C781" s="80"/>
      <c r="K781" s="80"/>
      <c r="L781" s="80"/>
      <c r="M781" s="80"/>
      <c r="N781" s="80"/>
      <c r="O781" s="80"/>
      <c r="P781" s="80"/>
    </row>
    <row r="782" spans="3:16" s="1" customFormat="1" ht="15.95" customHeight="1">
      <c r="C782" s="80"/>
      <c r="K782" s="80"/>
      <c r="L782" s="80"/>
      <c r="M782" s="80"/>
      <c r="N782" s="80"/>
      <c r="O782" s="80"/>
      <c r="P782" s="80"/>
    </row>
    <row r="783" spans="3:16" s="1" customFormat="1" ht="15.95" customHeight="1">
      <c r="C783" s="80"/>
      <c r="K783" s="80"/>
      <c r="L783" s="80"/>
      <c r="M783" s="80"/>
      <c r="N783" s="80"/>
      <c r="O783" s="80"/>
      <c r="P783" s="80"/>
    </row>
    <row r="784" spans="3:16" s="1" customFormat="1" ht="15.95" customHeight="1">
      <c r="C784" s="80"/>
      <c r="K784" s="80"/>
      <c r="L784" s="80"/>
      <c r="M784" s="80"/>
      <c r="N784" s="80"/>
      <c r="O784" s="80"/>
      <c r="P784" s="80"/>
    </row>
    <row r="785" spans="3:16" s="1" customFormat="1" ht="15.95" customHeight="1">
      <c r="C785" s="80"/>
      <c r="K785" s="80"/>
      <c r="L785" s="80"/>
      <c r="M785" s="80"/>
      <c r="N785" s="80"/>
      <c r="O785" s="80"/>
      <c r="P785" s="80"/>
    </row>
    <row r="786" spans="3:16" s="1" customFormat="1" ht="15.95" customHeight="1">
      <c r="C786" s="80"/>
      <c r="K786" s="80"/>
      <c r="L786" s="80"/>
      <c r="M786" s="80"/>
      <c r="N786" s="80"/>
      <c r="O786" s="80"/>
      <c r="P786" s="80"/>
    </row>
    <row r="787" spans="3:16" s="1" customFormat="1" ht="15.95" customHeight="1">
      <c r="C787" s="80"/>
      <c r="K787" s="80"/>
      <c r="L787" s="80"/>
      <c r="M787" s="80"/>
      <c r="N787" s="80"/>
      <c r="O787" s="80"/>
      <c r="P787" s="80"/>
    </row>
    <row r="788" spans="3:16" s="1" customFormat="1" ht="15.95" customHeight="1">
      <c r="C788" s="80"/>
      <c r="K788" s="80"/>
      <c r="L788" s="80"/>
      <c r="M788" s="80"/>
      <c r="N788" s="80"/>
      <c r="O788" s="80"/>
      <c r="P788" s="80"/>
    </row>
    <row r="789" spans="3:16" s="1" customFormat="1" ht="15.95" customHeight="1">
      <c r="C789" s="80"/>
      <c r="K789" s="80"/>
      <c r="L789" s="80"/>
      <c r="M789" s="80"/>
      <c r="N789" s="80"/>
      <c r="O789" s="80"/>
      <c r="P789" s="80"/>
    </row>
    <row r="790" spans="3:16" s="1" customFormat="1" ht="15.95" customHeight="1">
      <c r="C790" s="80"/>
      <c r="K790" s="80"/>
      <c r="L790" s="80"/>
      <c r="M790" s="80"/>
      <c r="N790" s="80"/>
      <c r="O790" s="80"/>
      <c r="P790" s="80"/>
    </row>
    <row r="791" spans="3:16" s="1" customFormat="1" ht="15.95" customHeight="1">
      <c r="C791" s="80"/>
      <c r="K791" s="80"/>
      <c r="L791" s="80"/>
      <c r="M791" s="80"/>
      <c r="N791" s="80"/>
      <c r="O791" s="80"/>
      <c r="P791" s="80"/>
    </row>
    <row r="792" spans="3:16" s="1" customFormat="1" ht="15.95" customHeight="1">
      <c r="C792" s="80"/>
      <c r="K792" s="80"/>
      <c r="L792" s="80"/>
      <c r="M792" s="80"/>
      <c r="N792" s="80"/>
      <c r="O792" s="80"/>
      <c r="P792" s="80"/>
    </row>
    <row r="793" spans="3:16" s="1" customFormat="1" ht="15.95" customHeight="1">
      <c r="C793" s="80"/>
      <c r="K793" s="80"/>
      <c r="L793" s="80"/>
      <c r="M793" s="80"/>
      <c r="N793" s="80"/>
      <c r="O793" s="80"/>
      <c r="P793" s="80"/>
    </row>
    <row r="794" spans="3:16" s="1" customFormat="1" ht="15.95" customHeight="1">
      <c r="C794" s="80"/>
      <c r="K794" s="80"/>
      <c r="L794" s="80"/>
      <c r="M794" s="80"/>
      <c r="N794" s="80"/>
      <c r="O794" s="80"/>
      <c r="P794" s="80"/>
    </row>
    <row r="795" spans="3:16" s="1" customFormat="1" ht="15.95" customHeight="1">
      <c r="C795" s="80"/>
      <c r="K795" s="80"/>
      <c r="L795" s="80"/>
      <c r="M795" s="80"/>
      <c r="N795" s="80"/>
      <c r="O795" s="80"/>
      <c r="P795" s="80"/>
    </row>
    <row r="796" spans="3:16" s="1" customFormat="1" ht="15.95" customHeight="1">
      <c r="C796" s="80"/>
      <c r="K796" s="80"/>
      <c r="L796" s="80"/>
      <c r="M796" s="80"/>
      <c r="N796" s="80"/>
      <c r="O796" s="80"/>
      <c r="P796" s="80"/>
    </row>
    <row r="797" spans="3:16" s="1" customFormat="1" ht="15.95" customHeight="1">
      <c r="C797" s="80"/>
      <c r="K797" s="80"/>
      <c r="L797" s="80"/>
      <c r="M797" s="80"/>
      <c r="N797" s="80"/>
      <c r="O797" s="80"/>
      <c r="P797" s="80"/>
    </row>
    <row r="798" spans="3:16" s="1" customFormat="1" ht="15.95" customHeight="1">
      <c r="C798" s="80"/>
      <c r="K798" s="80"/>
      <c r="L798" s="80"/>
      <c r="M798" s="80"/>
      <c r="N798" s="80"/>
      <c r="O798" s="80"/>
      <c r="P798" s="80"/>
    </row>
    <row r="799" spans="3:16" s="1" customFormat="1" ht="15.95" customHeight="1">
      <c r="C799" s="80"/>
      <c r="K799" s="80"/>
      <c r="L799" s="80"/>
      <c r="M799" s="80"/>
      <c r="N799" s="80"/>
      <c r="O799" s="80"/>
      <c r="P799" s="80"/>
    </row>
    <row r="800" spans="3:16" s="1" customFormat="1" ht="15.95" customHeight="1">
      <c r="C800" s="80"/>
      <c r="K800" s="80"/>
      <c r="L800" s="80"/>
      <c r="M800" s="80"/>
      <c r="N800" s="80"/>
      <c r="O800" s="80"/>
      <c r="P800" s="80"/>
    </row>
    <row r="801" spans="3:16" s="1" customFormat="1" ht="15.95" customHeight="1">
      <c r="C801" s="80"/>
      <c r="K801" s="80"/>
      <c r="L801" s="80"/>
      <c r="M801" s="80"/>
      <c r="N801" s="80"/>
      <c r="O801" s="80"/>
      <c r="P801" s="80"/>
    </row>
    <row r="802" spans="3:16" s="1" customFormat="1" ht="15.95" customHeight="1">
      <c r="C802" s="80"/>
      <c r="K802" s="80"/>
      <c r="L802" s="80"/>
      <c r="M802" s="80"/>
      <c r="N802" s="80"/>
      <c r="O802" s="80"/>
      <c r="P802" s="80"/>
    </row>
    <row r="803" spans="3:16" s="1" customFormat="1" ht="15.95" customHeight="1">
      <c r="C803" s="80"/>
      <c r="K803" s="80"/>
      <c r="L803" s="80"/>
      <c r="M803" s="80"/>
      <c r="N803" s="80"/>
      <c r="O803" s="80"/>
      <c r="P803" s="80"/>
    </row>
    <row r="804" spans="3:16" s="1" customFormat="1" ht="15.95" customHeight="1">
      <c r="C804" s="80"/>
      <c r="K804" s="80"/>
      <c r="L804" s="80"/>
      <c r="M804" s="80"/>
      <c r="N804" s="80"/>
      <c r="O804" s="80"/>
      <c r="P804" s="80"/>
    </row>
    <row r="805" spans="3:16" s="1" customFormat="1" ht="15.95" customHeight="1">
      <c r="C805" s="80"/>
      <c r="K805" s="80"/>
      <c r="L805" s="80"/>
      <c r="M805" s="80"/>
      <c r="N805" s="80"/>
      <c r="O805" s="80"/>
      <c r="P805" s="80"/>
    </row>
    <row r="806" spans="3:16" s="1" customFormat="1" ht="15.95" customHeight="1">
      <c r="C806" s="80"/>
      <c r="K806" s="80"/>
      <c r="L806" s="80"/>
      <c r="M806" s="80"/>
      <c r="N806" s="80"/>
      <c r="O806" s="80"/>
      <c r="P806" s="80"/>
    </row>
    <row r="807" spans="3:16" s="1" customFormat="1" ht="15.95" customHeight="1">
      <c r="C807" s="80"/>
      <c r="K807" s="80"/>
      <c r="L807" s="80"/>
      <c r="M807" s="80"/>
      <c r="N807" s="80"/>
      <c r="O807" s="80"/>
      <c r="P807" s="80"/>
    </row>
    <row r="808" spans="3:16" s="1" customFormat="1" ht="15.95" customHeight="1">
      <c r="C808" s="80"/>
      <c r="K808" s="80"/>
      <c r="L808" s="80"/>
      <c r="M808" s="80"/>
      <c r="N808" s="80"/>
      <c r="O808" s="80"/>
      <c r="P808" s="80"/>
    </row>
    <row r="809" spans="3:16" s="1" customFormat="1" ht="15.95" customHeight="1">
      <c r="C809" s="80"/>
      <c r="K809" s="80"/>
      <c r="L809" s="80"/>
      <c r="M809" s="80"/>
      <c r="N809" s="80"/>
      <c r="O809" s="80"/>
      <c r="P809" s="80"/>
    </row>
    <row r="810" spans="3:16" s="1" customFormat="1" ht="15.95" customHeight="1">
      <c r="C810" s="80"/>
      <c r="K810" s="80"/>
      <c r="L810" s="80"/>
      <c r="M810" s="80"/>
      <c r="N810" s="80"/>
      <c r="O810" s="80"/>
      <c r="P810" s="80"/>
    </row>
    <row r="811" spans="3:16" s="1" customFormat="1" ht="15.95" customHeight="1">
      <c r="C811" s="80"/>
      <c r="K811" s="80"/>
      <c r="L811" s="80"/>
      <c r="M811" s="80"/>
      <c r="N811" s="80"/>
      <c r="O811" s="80"/>
      <c r="P811" s="80"/>
    </row>
    <row r="812" spans="3:16" s="1" customFormat="1" ht="15.95" customHeight="1">
      <c r="C812" s="80"/>
      <c r="K812" s="80"/>
      <c r="L812" s="80"/>
      <c r="M812" s="80"/>
      <c r="N812" s="80"/>
      <c r="O812" s="80"/>
      <c r="P812" s="80"/>
    </row>
    <row r="813" spans="3:16" s="1" customFormat="1" ht="15.95" customHeight="1">
      <c r="C813" s="80"/>
      <c r="K813" s="80"/>
      <c r="L813" s="80"/>
      <c r="M813" s="80"/>
      <c r="N813" s="80"/>
      <c r="O813" s="80"/>
      <c r="P813" s="80"/>
    </row>
    <row r="814" spans="3:16" s="1" customFormat="1" ht="15.95" customHeight="1">
      <c r="C814" s="80"/>
      <c r="K814" s="80"/>
      <c r="L814" s="80"/>
      <c r="M814" s="80"/>
      <c r="N814" s="80"/>
      <c r="O814" s="80"/>
      <c r="P814" s="80"/>
    </row>
    <row r="815" spans="3:16" s="1" customFormat="1" ht="15.95" customHeight="1">
      <c r="C815" s="80"/>
      <c r="K815" s="80"/>
      <c r="L815" s="80"/>
      <c r="M815" s="80"/>
      <c r="N815" s="80"/>
      <c r="O815" s="80"/>
      <c r="P815" s="80"/>
    </row>
    <row r="816" spans="3:16" s="1" customFormat="1" ht="15.95" customHeight="1">
      <c r="C816" s="80"/>
      <c r="K816" s="80"/>
      <c r="L816" s="80"/>
      <c r="M816" s="80"/>
      <c r="N816" s="80"/>
      <c r="O816" s="80"/>
      <c r="P816" s="80"/>
    </row>
    <row r="817" spans="3:16" s="1" customFormat="1" ht="15.95" customHeight="1">
      <c r="C817" s="80"/>
      <c r="K817" s="80"/>
      <c r="L817" s="80"/>
      <c r="M817" s="80"/>
      <c r="N817" s="80"/>
      <c r="O817" s="80"/>
      <c r="P817" s="80"/>
    </row>
    <row r="818" spans="3:16" s="1" customFormat="1" ht="15.95" customHeight="1">
      <c r="C818" s="80"/>
      <c r="K818" s="80"/>
      <c r="L818" s="80"/>
      <c r="M818" s="80"/>
      <c r="N818" s="80"/>
      <c r="O818" s="80"/>
      <c r="P818" s="80"/>
    </row>
    <row r="819" spans="3:16" s="1" customFormat="1" ht="15.95" customHeight="1">
      <c r="C819" s="80"/>
      <c r="K819" s="80"/>
      <c r="L819" s="80"/>
      <c r="M819" s="80"/>
      <c r="N819" s="80"/>
      <c r="O819" s="80"/>
      <c r="P819" s="80"/>
    </row>
    <row r="820" spans="3:16" s="1" customFormat="1" ht="15.95" customHeight="1">
      <c r="C820" s="80"/>
      <c r="K820" s="80"/>
      <c r="L820" s="80"/>
      <c r="M820" s="80"/>
      <c r="N820" s="80"/>
      <c r="O820" s="80"/>
      <c r="P820" s="80"/>
    </row>
    <row r="821" spans="3:16" s="1" customFormat="1" ht="15.95" customHeight="1">
      <c r="C821" s="80"/>
      <c r="K821" s="80"/>
      <c r="L821" s="80"/>
      <c r="M821" s="80"/>
      <c r="N821" s="80"/>
      <c r="O821" s="80"/>
      <c r="P821" s="80"/>
    </row>
    <row r="822" spans="3:16" s="1" customFormat="1" ht="15.95" customHeight="1">
      <c r="C822" s="80"/>
      <c r="K822" s="80"/>
      <c r="L822" s="80"/>
      <c r="M822" s="80"/>
      <c r="N822" s="80"/>
      <c r="O822" s="80"/>
      <c r="P822" s="80"/>
    </row>
    <row r="823" spans="3:16" s="1" customFormat="1" ht="15.95" customHeight="1">
      <c r="C823" s="80"/>
      <c r="K823" s="80"/>
      <c r="L823" s="80"/>
      <c r="M823" s="80"/>
      <c r="N823" s="80"/>
      <c r="O823" s="80"/>
      <c r="P823" s="80"/>
    </row>
    <row r="824" spans="3:16" s="1" customFormat="1" ht="15.95" customHeight="1">
      <c r="C824" s="80"/>
      <c r="K824" s="80"/>
      <c r="L824" s="80"/>
      <c r="M824" s="80"/>
      <c r="N824" s="80"/>
      <c r="O824" s="80"/>
      <c r="P824" s="80"/>
    </row>
    <row r="825" spans="3:16" s="1" customFormat="1" ht="15.95" customHeight="1">
      <c r="C825" s="80"/>
      <c r="K825" s="80"/>
      <c r="L825" s="80"/>
      <c r="M825" s="80"/>
      <c r="N825" s="80"/>
      <c r="O825" s="80"/>
      <c r="P825" s="80"/>
    </row>
    <row r="826" spans="3:16" s="1" customFormat="1" ht="15.95" customHeight="1">
      <c r="C826" s="80"/>
      <c r="K826" s="80"/>
      <c r="L826" s="80"/>
      <c r="M826" s="80"/>
      <c r="N826" s="80"/>
      <c r="O826" s="80"/>
      <c r="P826" s="80"/>
    </row>
    <row r="827" spans="3:16" s="1" customFormat="1" ht="15.95" customHeight="1">
      <c r="C827" s="80"/>
      <c r="K827" s="80"/>
      <c r="L827" s="80"/>
      <c r="M827" s="80"/>
      <c r="N827" s="80"/>
      <c r="O827" s="80"/>
      <c r="P827" s="80"/>
    </row>
    <row r="828" spans="3:16" s="1" customFormat="1" ht="15.95" customHeight="1">
      <c r="C828" s="80"/>
      <c r="K828" s="80"/>
      <c r="L828" s="80"/>
      <c r="M828" s="80"/>
      <c r="N828" s="80"/>
      <c r="O828" s="80"/>
      <c r="P828" s="80"/>
    </row>
    <row r="829" spans="3:16" s="1" customFormat="1" ht="15.95" customHeight="1">
      <c r="C829" s="80"/>
      <c r="K829" s="80"/>
      <c r="L829" s="80"/>
      <c r="M829" s="80"/>
      <c r="N829" s="80"/>
      <c r="O829" s="80"/>
      <c r="P829" s="80"/>
    </row>
    <row r="830" spans="3:16" s="1" customFormat="1" ht="15.95" customHeight="1">
      <c r="C830" s="80"/>
      <c r="K830" s="80"/>
      <c r="L830" s="80"/>
      <c r="M830" s="80"/>
      <c r="N830" s="80"/>
      <c r="O830" s="80"/>
      <c r="P830" s="80"/>
    </row>
    <row r="831" spans="3:16" s="1" customFormat="1" ht="15.95" customHeight="1">
      <c r="C831" s="80"/>
      <c r="K831" s="80"/>
      <c r="L831" s="80"/>
      <c r="M831" s="80"/>
      <c r="N831" s="80"/>
      <c r="O831" s="80"/>
      <c r="P831" s="80"/>
    </row>
    <row r="832" spans="3:16" s="1" customFormat="1" ht="15.95" customHeight="1">
      <c r="C832" s="80"/>
      <c r="K832" s="80"/>
      <c r="L832" s="80"/>
      <c r="M832" s="80"/>
      <c r="N832" s="80"/>
      <c r="O832" s="80"/>
      <c r="P832" s="80"/>
    </row>
    <row r="833" spans="3:16" s="1" customFormat="1" ht="15.95" customHeight="1">
      <c r="C833" s="80"/>
      <c r="K833" s="80"/>
      <c r="L833" s="80"/>
      <c r="M833" s="80"/>
      <c r="N833" s="80"/>
      <c r="O833" s="80"/>
      <c r="P833" s="80"/>
    </row>
    <row r="834" spans="3:16" s="1" customFormat="1" ht="15.95" customHeight="1">
      <c r="C834" s="80"/>
      <c r="K834" s="80"/>
      <c r="L834" s="80"/>
      <c r="M834" s="80"/>
      <c r="N834" s="80"/>
      <c r="O834" s="80"/>
      <c r="P834" s="80"/>
    </row>
    <row r="835" spans="3:16" s="1" customFormat="1" ht="15.95" customHeight="1">
      <c r="C835" s="80"/>
      <c r="K835" s="80"/>
      <c r="L835" s="80"/>
      <c r="M835" s="80"/>
      <c r="N835" s="80"/>
      <c r="O835" s="80"/>
      <c r="P835" s="80"/>
    </row>
    <row r="836" spans="3:16" s="1" customFormat="1" ht="15.95" customHeight="1">
      <c r="C836" s="80"/>
      <c r="K836" s="80"/>
      <c r="L836" s="80"/>
      <c r="M836" s="80"/>
      <c r="N836" s="80"/>
      <c r="O836" s="80"/>
      <c r="P836" s="80"/>
    </row>
    <row r="837" spans="3:16" s="1" customFormat="1" ht="15.95" customHeight="1">
      <c r="C837" s="80"/>
      <c r="K837" s="80"/>
      <c r="L837" s="80"/>
      <c r="M837" s="80"/>
      <c r="N837" s="80"/>
      <c r="O837" s="80"/>
      <c r="P837" s="80"/>
    </row>
    <row r="838" spans="3:16" s="1" customFormat="1" ht="15.95" customHeight="1">
      <c r="C838" s="80"/>
      <c r="K838" s="80"/>
      <c r="L838" s="80"/>
      <c r="M838" s="80"/>
      <c r="N838" s="80"/>
      <c r="O838" s="80"/>
      <c r="P838" s="80"/>
    </row>
    <row r="839" spans="3:16" s="1" customFormat="1" ht="15.95" customHeight="1">
      <c r="C839" s="80"/>
      <c r="K839" s="80"/>
      <c r="L839" s="80"/>
      <c r="M839" s="80"/>
      <c r="N839" s="80"/>
      <c r="O839" s="80"/>
      <c r="P839" s="80"/>
    </row>
    <row r="840" spans="3:16" s="1" customFormat="1" ht="15.95" customHeight="1">
      <c r="C840" s="80"/>
      <c r="K840" s="80"/>
      <c r="L840" s="80"/>
      <c r="M840" s="80"/>
      <c r="N840" s="80"/>
      <c r="O840" s="80"/>
      <c r="P840" s="80"/>
    </row>
    <row r="841" spans="3:16" s="1" customFormat="1" ht="15.95" customHeight="1">
      <c r="C841" s="80"/>
      <c r="K841" s="80"/>
      <c r="L841" s="80"/>
      <c r="M841" s="80"/>
      <c r="N841" s="80"/>
      <c r="O841" s="80"/>
      <c r="P841" s="80"/>
    </row>
    <row r="842" spans="3:16" s="1" customFormat="1" ht="15.95" customHeight="1">
      <c r="C842" s="80"/>
      <c r="K842" s="80"/>
      <c r="L842" s="80"/>
      <c r="M842" s="80"/>
      <c r="N842" s="80"/>
      <c r="O842" s="80"/>
      <c r="P842" s="80"/>
    </row>
    <row r="843" spans="3:16" s="1" customFormat="1" ht="15.95" customHeight="1">
      <c r="C843" s="80"/>
      <c r="K843" s="80"/>
      <c r="L843" s="80"/>
      <c r="M843" s="80"/>
      <c r="N843" s="80"/>
      <c r="O843" s="80"/>
      <c r="P843" s="80"/>
    </row>
    <row r="844" spans="3:16" s="1" customFormat="1" ht="15.95" customHeight="1">
      <c r="C844" s="80"/>
      <c r="K844" s="80"/>
      <c r="L844" s="80"/>
      <c r="M844" s="80"/>
      <c r="N844" s="80"/>
      <c r="O844" s="80"/>
      <c r="P844" s="80"/>
    </row>
    <row r="845" spans="3:16" s="1" customFormat="1" ht="15.95" customHeight="1">
      <c r="C845" s="80"/>
      <c r="K845" s="80"/>
      <c r="L845" s="80"/>
      <c r="M845" s="80"/>
      <c r="N845" s="80"/>
      <c r="O845" s="80"/>
      <c r="P845" s="80"/>
    </row>
    <row r="846" spans="3:16" s="1" customFormat="1" ht="15.95" customHeight="1">
      <c r="C846" s="80"/>
      <c r="K846" s="80"/>
      <c r="L846" s="80"/>
      <c r="M846" s="80"/>
      <c r="N846" s="80"/>
      <c r="O846" s="80"/>
      <c r="P846" s="80"/>
    </row>
    <row r="847" spans="3:16" s="1" customFormat="1" ht="15.95" customHeight="1">
      <c r="C847" s="80"/>
      <c r="K847" s="80"/>
      <c r="L847" s="80"/>
      <c r="M847" s="80"/>
      <c r="N847" s="80"/>
      <c r="O847" s="80"/>
      <c r="P847" s="80"/>
    </row>
    <row r="848" spans="3:16" s="1" customFormat="1" ht="15.95" customHeight="1">
      <c r="C848" s="80"/>
      <c r="K848" s="80"/>
      <c r="L848" s="80"/>
      <c r="M848" s="80"/>
      <c r="N848" s="80"/>
      <c r="O848" s="80"/>
      <c r="P848" s="80"/>
    </row>
    <row r="849" spans="3:16" s="1" customFormat="1" ht="15.95" customHeight="1">
      <c r="C849" s="80"/>
      <c r="K849" s="80"/>
      <c r="L849" s="80"/>
      <c r="M849" s="80"/>
      <c r="N849" s="80"/>
      <c r="O849" s="80"/>
      <c r="P849" s="80"/>
    </row>
    <row r="850" spans="3:16" s="1" customFormat="1" ht="15.95" customHeight="1">
      <c r="C850" s="80"/>
      <c r="K850" s="80"/>
      <c r="L850" s="80"/>
      <c r="M850" s="80"/>
      <c r="N850" s="80"/>
      <c r="O850" s="80"/>
      <c r="P850" s="80"/>
    </row>
    <row r="851" spans="3:16" s="1" customFormat="1" ht="15.95" customHeight="1">
      <c r="C851" s="80"/>
      <c r="K851" s="80"/>
      <c r="L851" s="80"/>
      <c r="M851" s="80"/>
      <c r="N851" s="80"/>
      <c r="O851" s="80"/>
      <c r="P851" s="80"/>
    </row>
    <row r="852" spans="3:16" s="1" customFormat="1" ht="15.95" customHeight="1">
      <c r="C852" s="80"/>
      <c r="K852" s="80"/>
      <c r="L852" s="80"/>
      <c r="M852" s="80"/>
      <c r="N852" s="80"/>
      <c r="O852" s="80"/>
      <c r="P852" s="80"/>
    </row>
    <row r="853" spans="3:16" s="1" customFormat="1" ht="15.95" customHeight="1">
      <c r="C853" s="80"/>
      <c r="K853" s="80"/>
      <c r="L853" s="80"/>
      <c r="M853" s="80"/>
      <c r="N853" s="80"/>
      <c r="O853" s="80"/>
      <c r="P853" s="80"/>
    </row>
    <row r="854" spans="3:16" s="1" customFormat="1" ht="15.95" customHeight="1">
      <c r="C854" s="80"/>
      <c r="K854" s="80"/>
      <c r="L854" s="80"/>
      <c r="M854" s="80"/>
      <c r="N854" s="80"/>
      <c r="O854" s="80"/>
      <c r="P854" s="80"/>
    </row>
    <row r="855" spans="3:16" s="1" customFormat="1" ht="15.95" customHeight="1">
      <c r="C855" s="80"/>
      <c r="K855" s="80"/>
      <c r="L855" s="80"/>
      <c r="M855" s="80"/>
      <c r="N855" s="80"/>
      <c r="O855" s="80"/>
      <c r="P855" s="80"/>
    </row>
    <row r="856" spans="3:16" s="1" customFormat="1" ht="15.95" customHeight="1">
      <c r="C856" s="80"/>
      <c r="K856" s="80"/>
      <c r="L856" s="80"/>
      <c r="M856" s="80"/>
      <c r="N856" s="80"/>
      <c r="O856" s="80"/>
      <c r="P856" s="80"/>
    </row>
    <row r="857" spans="3:16" s="1" customFormat="1" ht="15.95" customHeight="1">
      <c r="C857" s="80"/>
      <c r="K857" s="80"/>
      <c r="L857" s="80"/>
      <c r="M857" s="80"/>
      <c r="N857" s="80"/>
      <c r="O857" s="80"/>
      <c r="P857" s="80"/>
    </row>
    <row r="858" spans="3:16" s="1" customFormat="1" ht="15.95" customHeight="1">
      <c r="C858" s="80"/>
      <c r="K858" s="80"/>
      <c r="L858" s="80"/>
      <c r="M858" s="80"/>
      <c r="N858" s="80"/>
      <c r="O858" s="80"/>
      <c r="P858" s="80"/>
    </row>
    <row r="859" spans="3:16" s="1" customFormat="1" ht="15.95" customHeight="1">
      <c r="C859" s="80"/>
      <c r="K859" s="80"/>
      <c r="L859" s="80"/>
      <c r="M859" s="80"/>
      <c r="N859" s="80"/>
      <c r="O859" s="80"/>
      <c r="P859" s="80"/>
    </row>
    <row r="860" spans="3:16" s="1" customFormat="1" ht="15.95" customHeight="1">
      <c r="C860" s="80"/>
      <c r="K860" s="80"/>
      <c r="L860" s="80"/>
      <c r="M860" s="80"/>
      <c r="N860" s="80"/>
      <c r="O860" s="80"/>
      <c r="P860" s="80"/>
    </row>
    <row r="861" spans="3:16" s="1" customFormat="1" ht="15.95" customHeight="1">
      <c r="C861" s="80"/>
      <c r="K861" s="80"/>
      <c r="L861" s="80"/>
      <c r="M861" s="80"/>
      <c r="N861" s="80"/>
      <c r="O861" s="80"/>
      <c r="P861" s="80"/>
    </row>
    <row r="862" spans="3:16" s="1" customFormat="1" ht="15.95" customHeight="1">
      <c r="C862" s="80"/>
      <c r="K862" s="80"/>
      <c r="L862" s="80"/>
      <c r="M862" s="80"/>
      <c r="N862" s="80"/>
      <c r="O862" s="80"/>
      <c r="P862" s="80"/>
    </row>
    <row r="863" spans="3:16" s="1" customFormat="1" ht="15.95" customHeight="1">
      <c r="C863" s="80"/>
      <c r="K863" s="80"/>
      <c r="L863" s="80"/>
      <c r="M863" s="80"/>
      <c r="N863" s="80"/>
      <c r="O863" s="80"/>
      <c r="P863" s="80"/>
    </row>
    <row r="864" spans="3:16" s="1" customFormat="1" ht="15.95" customHeight="1">
      <c r="C864" s="80"/>
      <c r="K864" s="80"/>
      <c r="L864" s="80"/>
      <c r="M864" s="80"/>
      <c r="N864" s="80"/>
      <c r="O864" s="80"/>
      <c r="P864" s="80"/>
    </row>
    <row r="865" spans="3:16" s="1" customFormat="1" ht="15.95" customHeight="1">
      <c r="C865" s="80"/>
      <c r="K865" s="80"/>
      <c r="L865" s="80"/>
      <c r="M865" s="80"/>
      <c r="N865" s="80"/>
      <c r="O865" s="80"/>
      <c r="P865" s="80"/>
    </row>
    <row r="866" spans="3:16" s="1" customFormat="1" ht="15.95" customHeight="1">
      <c r="C866" s="80"/>
      <c r="K866" s="80"/>
      <c r="L866" s="80"/>
      <c r="M866" s="80"/>
      <c r="N866" s="80"/>
      <c r="O866" s="80"/>
      <c r="P866" s="80"/>
    </row>
    <row r="867" spans="3:16" s="1" customFormat="1" ht="15.95" customHeight="1">
      <c r="C867" s="80"/>
      <c r="K867" s="80"/>
      <c r="L867" s="80"/>
      <c r="M867" s="80"/>
      <c r="N867" s="80"/>
      <c r="O867" s="80"/>
      <c r="P867" s="80"/>
    </row>
    <row r="868" spans="3:16" s="1" customFormat="1" ht="15.95" customHeight="1">
      <c r="C868" s="80"/>
      <c r="K868" s="80"/>
      <c r="L868" s="80"/>
      <c r="M868" s="80"/>
      <c r="N868" s="80"/>
      <c r="O868" s="80"/>
      <c r="P868" s="80"/>
    </row>
    <row r="869" spans="3:16" s="1" customFormat="1" ht="15.95" customHeight="1">
      <c r="C869" s="80"/>
      <c r="K869" s="80"/>
      <c r="L869" s="80"/>
      <c r="M869" s="80"/>
      <c r="N869" s="80"/>
      <c r="O869" s="80"/>
      <c r="P869" s="80"/>
    </row>
    <row r="870" spans="3:16" s="1" customFormat="1" ht="15.95" customHeight="1">
      <c r="C870" s="80"/>
      <c r="K870" s="80"/>
      <c r="L870" s="80"/>
      <c r="M870" s="80"/>
      <c r="N870" s="80"/>
      <c r="O870" s="80"/>
      <c r="P870" s="80"/>
    </row>
    <row r="871" spans="3:16" s="1" customFormat="1" ht="15.95" customHeight="1">
      <c r="C871" s="80"/>
      <c r="K871" s="80"/>
      <c r="L871" s="80"/>
      <c r="M871" s="80"/>
      <c r="N871" s="80"/>
      <c r="O871" s="80"/>
      <c r="P871" s="80"/>
    </row>
    <row r="872" spans="3:16" s="1" customFormat="1" ht="15.95" customHeight="1">
      <c r="C872" s="80"/>
      <c r="K872" s="80"/>
      <c r="L872" s="80"/>
      <c r="M872" s="80"/>
      <c r="N872" s="80"/>
      <c r="O872" s="80"/>
      <c r="P872" s="80"/>
    </row>
    <row r="873" spans="3:16" s="1" customFormat="1" ht="15.95" customHeight="1">
      <c r="C873" s="80"/>
      <c r="K873" s="80"/>
      <c r="L873" s="80"/>
      <c r="M873" s="80"/>
      <c r="N873" s="80"/>
      <c r="O873" s="80"/>
      <c r="P873" s="80"/>
    </row>
    <row r="874" spans="3:16" s="1" customFormat="1" ht="15.95" customHeight="1">
      <c r="C874" s="80"/>
      <c r="K874" s="80"/>
      <c r="L874" s="80"/>
      <c r="M874" s="80"/>
      <c r="N874" s="80"/>
      <c r="O874" s="80"/>
      <c r="P874" s="80"/>
    </row>
    <row r="875" spans="3:16" s="1" customFormat="1" ht="15.95" customHeight="1">
      <c r="C875" s="80"/>
      <c r="K875" s="80"/>
      <c r="L875" s="80"/>
      <c r="M875" s="80"/>
      <c r="N875" s="80"/>
      <c r="O875" s="80"/>
      <c r="P875" s="80"/>
    </row>
    <row r="876" spans="3:16" s="1" customFormat="1" ht="15.95" customHeight="1">
      <c r="C876" s="80"/>
      <c r="K876" s="80"/>
      <c r="L876" s="80"/>
      <c r="M876" s="80"/>
      <c r="N876" s="80"/>
      <c r="O876" s="80"/>
      <c r="P876" s="80"/>
    </row>
    <row r="877" spans="3:16" s="1" customFormat="1" ht="15.95" customHeight="1">
      <c r="C877" s="80"/>
      <c r="K877" s="80"/>
      <c r="L877" s="80"/>
      <c r="M877" s="80"/>
      <c r="N877" s="80"/>
      <c r="O877" s="80"/>
      <c r="P877" s="80"/>
    </row>
    <row r="878" spans="3:16" s="1" customFormat="1" ht="15.95" customHeight="1">
      <c r="C878" s="80"/>
      <c r="K878" s="80"/>
      <c r="L878" s="80"/>
      <c r="M878" s="80"/>
      <c r="N878" s="80"/>
      <c r="O878" s="80"/>
      <c r="P878" s="80"/>
    </row>
    <row r="879" spans="3:16" s="1" customFormat="1" ht="15.95" customHeight="1">
      <c r="C879" s="80"/>
      <c r="K879" s="80"/>
      <c r="L879" s="80"/>
      <c r="M879" s="80"/>
      <c r="N879" s="80"/>
      <c r="O879" s="80"/>
      <c r="P879" s="80"/>
    </row>
    <row r="880" spans="3:16" s="1" customFormat="1" ht="15.95" customHeight="1">
      <c r="C880" s="80"/>
      <c r="K880" s="80"/>
      <c r="L880" s="80"/>
      <c r="M880" s="80"/>
      <c r="N880" s="80"/>
      <c r="O880" s="80"/>
      <c r="P880" s="80"/>
    </row>
    <row r="881" spans="3:16" s="1" customFormat="1" ht="15.95" customHeight="1">
      <c r="C881" s="80"/>
      <c r="K881" s="80"/>
      <c r="L881" s="80"/>
      <c r="M881" s="80"/>
      <c r="N881" s="80"/>
      <c r="O881" s="80"/>
      <c r="P881" s="80"/>
    </row>
    <row r="882" spans="3:16" s="1" customFormat="1" ht="15.95" customHeight="1">
      <c r="C882" s="80"/>
      <c r="K882" s="80"/>
      <c r="L882" s="80"/>
      <c r="M882" s="80"/>
      <c r="N882" s="80"/>
      <c r="O882" s="80"/>
      <c r="P882" s="80"/>
    </row>
    <row r="883" spans="3:16" s="1" customFormat="1" ht="15.95" customHeight="1">
      <c r="C883" s="80"/>
      <c r="K883" s="80"/>
      <c r="L883" s="80"/>
      <c r="M883" s="80"/>
      <c r="N883" s="80"/>
      <c r="O883" s="80"/>
      <c r="P883" s="80"/>
    </row>
    <row r="884" spans="3:16" s="1" customFormat="1" ht="15.95" customHeight="1">
      <c r="C884" s="80"/>
      <c r="K884" s="80"/>
      <c r="L884" s="80"/>
      <c r="M884" s="80"/>
      <c r="N884" s="80"/>
      <c r="O884" s="80"/>
      <c r="P884" s="80"/>
    </row>
    <row r="885" spans="3:16" s="1" customFormat="1" ht="15.95" customHeight="1">
      <c r="C885" s="80"/>
      <c r="K885" s="80"/>
      <c r="L885" s="80"/>
      <c r="M885" s="80"/>
      <c r="N885" s="80"/>
      <c r="O885" s="80"/>
      <c r="P885" s="80"/>
    </row>
    <row r="886" spans="3:16" s="1" customFormat="1" ht="15.95" customHeight="1">
      <c r="C886" s="80"/>
      <c r="K886" s="80"/>
      <c r="L886" s="80"/>
      <c r="M886" s="80"/>
      <c r="N886" s="80"/>
      <c r="O886" s="80"/>
      <c r="P886" s="80"/>
    </row>
    <row r="887" spans="3:16" s="1" customFormat="1" ht="15.95" customHeight="1">
      <c r="C887" s="80"/>
      <c r="K887" s="80"/>
      <c r="L887" s="80"/>
      <c r="M887" s="80"/>
      <c r="N887" s="80"/>
      <c r="O887" s="80"/>
      <c r="P887" s="80"/>
    </row>
    <row r="888" spans="3:16" s="1" customFormat="1" ht="15.95" customHeight="1">
      <c r="C888" s="80"/>
      <c r="K888" s="80"/>
      <c r="L888" s="80"/>
      <c r="M888" s="80"/>
      <c r="N888" s="80"/>
      <c r="O888" s="80"/>
      <c r="P888" s="80"/>
    </row>
    <row r="889" spans="3:16" s="1" customFormat="1" ht="15.95" customHeight="1">
      <c r="C889" s="80"/>
      <c r="K889" s="80"/>
      <c r="L889" s="80"/>
      <c r="M889" s="80"/>
      <c r="N889" s="80"/>
      <c r="O889" s="80"/>
      <c r="P889" s="80"/>
    </row>
    <row r="890" spans="3:16" s="1" customFormat="1" ht="15.95" customHeight="1">
      <c r="C890" s="80"/>
      <c r="K890" s="80"/>
      <c r="L890" s="80"/>
      <c r="M890" s="80"/>
      <c r="N890" s="80"/>
      <c r="O890" s="80"/>
      <c r="P890" s="80"/>
    </row>
    <row r="891" spans="3:16" s="1" customFormat="1" ht="15.95" customHeight="1">
      <c r="C891" s="80"/>
      <c r="K891" s="80"/>
      <c r="L891" s="80"/>
      <c r="M891" s="80"/>
      <c r="N891" s="80"/>
      <c r="O891" s="80"/>
      <c r="P891" s="80"/>
    </row>
    <row r="892" spans="3:16" s="1" customFormat="1" ht="15.95" customHeight="1">
      <c r="C892" s="80"/>
      <c r="K892" s="80"/>
      <c r="L892" s="80"/>
      <c r="M892" s="80"/>
      <c r="N892" s="80"/>
      <c r="O892" s="80"/>
      <c r="P892" s="80"/>
    </row>
    <row r="893" spans="3:16" s="1" customFormat="1" ht="15.95" customHeight="1">
      <c r="C893" s="80"/>
      <c r="K893" s="80"/>
      <c r="L893" s="80"/>
      <c r="M893" s="80"/>
      <c r="N893" s="80"/>
      <c r="O893" s="80"/>
      <c r="P893" s="80"/>
    </row>
    <row r="894" spans="3:16" s="1" customFormat="1" ht="15.95" customHeight="1">
      <c r="C894" s="80"/>
      <c r="K894" s="80"/>
      <c r="L894" s="80"/>
      <c r="M894" s="80"/>
      <c r="N894" s="80"/>
      <c r="O894" s="80"/>
      <c r="P894" s="80"/>
    </row>
    <row r="895" spans="3:16" s="1" customFormat="1" ht="15.95" customHeight="1">
      <c r="C895" s="80"/>
      <c r="K895" s="80"/>
      <c r="L895" s="80"/>
      <c r="M895" s="80"/>
      <c r="N895" s="80"/>
      <c r="O895" s="80"/>
      <c r="P895" s="80"/>
    </row>
    <row r="896" spans="3:16" s="1" customFormat="1" ht="15.95" customHeight="1">
      <c r="C896" s="80"/>
      <c r="K896" s="80"/>
      <c r="L896" s="80"/>
      <c r="M896" s="80"/>
      <c r="N896" s="80"/>
      <c r="O896" s="80"/>
      <c r="P896" s="80"/>
    </row>
    <row r="897" spans="3:16" s="1" customFormat="1" ht="15.95" customHeight="1">
      <c r="C897" s="80"/>
      <c r="K897" s="80"/>
      <c r="L897" s="80"/>
      <c r="M897" s="80"/>
      <c r="N897" s="80"/>
      <c r="O897" s="80"/>
      <c r="P897" s="80"/>
    </row>
    <row r="898" spans="3:16" s="1" customFormat="1" ht="15.95" customHeight="1">
      <c r="C898" s="80"/>
      <c r="K898" s="80"/>
      <c r="L898" s="80"/>
      <c r="M898" s="80"/>
      <c r="N898" s="80"/>
      <c r="O898" s="80"/>
      <c r="P898" s="80"/>
    </row>
    <row r="899" spans="3:16" s="1" customFormat="1" ht="15.95" customHeight="1">
      <c r="C899" s="80"/>
      <c r="K899" s="80"/>
      <c r="L899" s="80"/>
      <c r="M899" s="80"/>
      <c r="N899" s="80"/>
      <c r="O899" s="80"/>
      <c r="P899" s="80"/>
    </row>
    <row r="900" spans="3:16" s="1" customFormat="1" ht="15.95" customHeight="1">
      <c r="C900" s="80"/>
      <c r="K900" s="80"/>
      <c r="L900" s="80"/>
      <c r="M900" s="80"/>
      <c r="N900" s="80"/>
      <c r="O900" s="80"/>
      <c r="P900" s="80"/>
    </row>
    <row r="901" spans="3:16" s="1" customFormat="1" ht="15.95" customHeight="1">
      <c r="C901" s="80"/>
      <c r="K901" s="80"/>
      <c r="L901" s="80"/>
      <c r="M901" s="80"/>
      <c r="N901" s="80"/>
      <c r="O901" s="80"/>
      <c r="P901" s="80"/>
    </row>
    <row r="902" spans="3:16" s="1" customFormat="1" ht="15.95" customHeight="1">
      <c r="C902" s="80"/>
      <c r="K902" s="80"/>
      <c r="L902" s="80"/>
      <c r="M902" s="80"/>
      <c r="N902" s="80"/>
      <c r="O902" s="80"/>
      <c r="P902" s="80"/>
    </row>
    <row r="903" spans="3:16" s="1" customFormat="1" ht="15.95" customHeight="1">
      <c r="C903" s="80"/>
      <c r="K903" s="80"/>
      <c r="L903" s="80"/>
      <c r="M903" s="80"/>
      <c r="N903" s="80"/>
      <c r="O903" s="80"/>
      <c r="P903" s="80"/>
    </row>
    <row r="904" spans="3:16" s="1" customFormat="1" ht="15.95" customHeight="1">
      <c r="C904" s="80"/>
      <c r="K904" s="80"/>
      <c r="L904" s="80"/>
      <c r="M904" s="80"/>
      <c r="N904" s="80"/>
      <c r="O904" s="80"/>
      <c r="P904" s="80"/>
    </row>
    <row r="905" spans="3:16" s="1" customFormat="1" ht="15.95" customHeight="1">
      <c r="C905" s="80"/>
      <c r="K905" s="80"/>
      <c r="L905" s="80"/>
      <c r="M905" s="80"/>
      <c r="N905" s="80"/>
      <c r="O905" s="80"/>
      <c r="P905" s="80"/>
    </row>
    <row r="906" spans="3:16" s="1" customFormat="1" ht="15.95" customHeight="1">
      <c r="C906" s="80"/>
      <c r="K906" s="80"/>
      <c r="L906" s="80"/>
      <c r="M906" s="80"/>
      <c r="N906" s="80"/>
      <c r="O906" s="80"/>
      <c r="P906" s="80"/>
    </row>
    <row r="907" spans="3:16" s="1" customFormat="1" ht="15.95" customHeight="1">
      <c r="C907" s="80"/>
      <c r="K907" s="80"/>
      <c r="L907" s="80"/>
      <c r="M907" s="80"/>
      <c r="N907" s="80"/>
      <c r="O907" s="80"/>
      <c r="P907" s="80"/>
    </row>
    <row r="908" spans="3:16" s="1" customFormat="1" ht="15.95" customHeight="1">
      <c r="C908" s="80"/>
      <c r="K908" s="80"/>
      <c r="L908" s="80"/>
      <c r="M908" s="80"/>
      <c r="N908" s="80"/>
      <c r="O908" s="80"/>
      <c r="P908" s="80"/>
    </row>
    <row r="909" spans="3:16" s="1" customFormat="1" ht="15.95" customHeight="1">
      <c r="C909" s="80"/>
      <c r="K909" s="80"/>
      <c r="L909" s="80"/>
      <c r="M909" s="80"/>
      <c r="N909" s="80"/>
      <c r="O909" s="80"/>
      <c r="P909" s="80"/>
    </row>
    <row r="910" spans="3:16" s="1" customFormat="1" ht="15.95" customHeight="1">
      <c r="C910" s="80"/>
      <c r="K910" s="80"/>
      <c r="L910" s="80"/>
      <c r="M910" s="80"/>
      <c r="N910" s="80"/>
      <c r="O910" s="80"/>
      <c r="P910" s="80"/>
    </row>
    <row r="911" spans="3:16" s="1" customFormat="1" ht="15.95" customHeight="1">
      <c r="C911" s="80"/>
      <c r="K911" s="80"/>
      <c r="L911" s="80"/>
      <c r="M911" s="80"/>
      <c r="N911" s="80"/>
      <c r="O911" s="80"/>
      <c r="P911" s="80"/>
    </row>
    <row r="912" spans="3:16" s="1" customFormat="1" ht="15.95" customHeight="1">
      <c r="C912" s="80"/>
      <c r="K912" s="80"/>
      <c r="L912" s="80"/>
      <c r="M912" s="80"/>
      <c r="N912" s="80"/>
      <c r="O912" s="80"/>
      <c r="P912" s="80"/>
    </row>
    <row r="913" spans="3:16" s="1" customFormat="1" ht="15.95" customHeight="1">
      <c r="C913" s="80"/>
      <c r="K913" s="80"/>
      <c r="L913" s="80"/>
      <c r="M913" s="80"/>
      <c r="N913" s="80"/>
      <c r="O913" s="80"/>
      <c r="P913" s="80"/>
    </row>
    <row r="914" spans="3:16" s="1" customFormat="1" ht="15.95" customHeight="1">
      <c r="C914" s="80"/>
      <c r="K914" s="80"/>
      <c r="L914" s="80"/>
      <c r="M914" s="80"/>
      <c r="N914" s="80"/>
      <c r="O914" s="80"/>
      <c r="P914" s="80"/>
    </row>
    <row r="915" spans="3:16" s="1" customFormat="1" ht="15.95" customHeight="1">
      <c r="C915" s="80"/>
      <c r="K915" s="80"/>
      <c r="L915" s="80"/>
      <c r="M915" s="80"/>
      <c r="N915" s="80"/>
      <c r="O915" s="80"/>
      <c r="P915" s="80"/>
    </row>
    <row r="916" spans="3:16" s="1" customFormat="1" ht="15.95" customHeight="1">
      <c r="C916" s="80"/>
      <c r="K916" s="80"/>
      <c r="L916" s="80"/>
      <c r="M916" s="80"/>
      <c r="N916" s="80"/>
      <c r="O916" s="80"/>
      <c r="P916" s="80"/>
    </row>
    <row r="917" spans="3:16" s="1" customFormat="1" ht="15.95" customHeight="1">
      <c r="C917" s="80"/>
      <c r="K917" s="80"/>
      <c r="L917" s="80"/>
      <c r="M917" s="80"/>
      <c r="N917" s="80"/>
      <c r="O917" s="80"/>
      <c r="P917" s="80"/>
    </row>
    <row r="918" spans="3:16" s="1" customFormat="1" ht="15.95" customHeight="1">
      <c r="C918" s="80"/>
      <c r="K918" s="80"/>
      <c r="L918" s="80"/>
      <c r="M918" s="80"/>
      <c r="N918" s="80"/>
      <c r="O918" s="80"/>
      <c r="P918" s="80"/>
    </row>
    <row r="919" spans="3:16" s="1" customFormat="1" ht="15.95" customHeight="1">
      <c r="C919" s="80"/>
      <c r="K919" s="80"/>
      <c r="L919" s="80"/>
      <c r="M919" s="80"/>
      <c r="N919" s="80"/>
      <c r="O919" s="80"/>
      <c r="P919" s="80"/>
    </row>
    <row r="920" spans="3:16" s="1" customFormat="1" ht="15.95" customHeight="1">
      <c r="C920" s="80"/>
      <c r="K920" s="80"/>
      <c r="L920" s="80"/>
      <c r="M920" s="80"/>
      <c r="N920" s="80"/>
      <c r="O920" s="80"/>
      <c r="P920" s="80"/>
    </row>
    <row r="921" spans="3:16" s="1" customFormat="1" ht="15.95" customHeight="1">
      <c r="C921" s="80"/>
      <c r="K921" s="80"/>
      <c r="L921" s="80"/>
      <c r="M921" s="80"/>
      <c r="N921" s="80"/>
      <c r="O921" s="80"/>
      <c r="P921" s="80"/>
    </row>
    <row r="922" spans="3:16" s="1" customFormat="1" ht="15.95" customHeight="1">
      <c r="C922" s="80"/>
      <c r="K922" s="80"/>
      <c r="L922" s="80"/>
      <c r="M922" s="80"/>
      <c r="N922" s="80"/>
      <c r="O922" s="80"/>
      <c r="P922" s="80"/>
    </row>
    <row r="923" spans="3:16" s="1" customFormat="1" ht="15.95" customHeight="1">
      <c r="C923" s="80"/>
      <c r="K923" s="80"/>
      <c r="L923" s="80"/>
      <c r="M923" s="80"/>
      <c r="N923" s="80"/>
      <c r="O923" s="80"/>
      <c r="P923" s="80"/>
    </row>
    <row r="924" spans="3:16" s="1" customFormat="1" ht="15.95" customHeight="1">
      <c r="C924" s="80"/>
      <c r="K924" s="80"/>
      <c r="L924" s="80"/>
      <c r="M924" s="80"/>
      <c r="N924" s="80"/>
      <c r="O924" s="80"/>
      <c r="P924" s="80"/>
    </row>
    <row r="925" spans="3:16" s="1" customFormat="1" ht="15.95" customHeight="1">
      <c r="C925" s="80"/>
      <c r="K925" s="80"/>
      <c r="L925" s="80"/>
      <c r="M925" s="80"/>
      <c r="N925" s="80"/>
      <c r="O925" s="80"/>
      <c r="P925" s="80"/>
    </row>
    <row r="926" spans="3:16" s="1" customFormat="1" ht="15.95" customHeight="1">
      <c r="C926" s="80"/>
      <c r="K926" s="80"/>
      <c r="L926" s="80"/>
      <c r="M926" s="80"/>
      <c r="N926" s="80"/>
      <c r="O926" s="80"/>
      <c r="P926" s="80"/>
    </row>
    <row r="927" spans="3:16" s="1" customFormat="1" ht="15.95" customHeight="1">
      <c r="C927" s="80"/>
      <c r="K927" s="80"/>
      <c r="L927" s="80"/>
      <c r="M927" s="80"/>
      <c r="N927" s="80"/>
      <c r="O927" s="80"/>
      <c r="P927" s="80"/>
    </row>
    <row r="928" spans="3:16" s="1" customFormat="1" ht="15.95" customHeight="1">
      <c r="C928" s="80"/>
      <c r="K928" s="80"/>
      <c r="L928" s="80"/>
      <c r="M928" s="80"/>
      <c r="N928" s="80"/>
      <c r="O928" s="80"/>
      <c r="P928" s="80"/>
    </row>
    <row r="929" spans="3:16" s="1" customFormat="1" ht="15.95" customHeight="1">
      <c r="C929" s="80"/>
      <c r="K929" s="80"/>
      <c r="L929" s="80"/>
      <c r="M929" s="80"/>
      <c r="N929" s="80"/>
      <c r="O929" s="80"/>
      <c r="P929" s="80"/>
    </row>
    <row r="930" spans="3:16" s="1" customFormat="1" ht="15.95" customHeight="1">
      <c r="C930" s="80"/>
      <c r="K930" s="80"/>
      <c r="L930" s="80"/>
      <c r="M930" s="80"/>
      <c r="N930" s="80"/>
      <c r="O930" s="80"/>
      <c r="P930" s="80"/>
    </row>
    <row r="931" spans="3:16" s="1" customFormat="1" ht="15.95" customHeight="1">
      <c r="C931" s="80"/>
      <c r="K931" s="80"/>
      <c r="L931" s="80"/>
      <c r="M931" s="80"/>
      <c r="N931" s="80"/>
      <c r="O931" s="80"/>
      <c r="P931" s="80"/>
    </row>
    <row r="932" spans="3:16" s="1" customFormat="1" ht="15.95" customHeight="1">
      <c r="C932" s="80"/>
      <c r="K932" s="80"/>
      <c r="L932" s="80"/>
      <c r="M932" s="80"/>
      <c r="N932" s="80"/>
      <c r="O932" s="80"/>
      <c r="P932" s="80"/>
    </row>
    <row r="933" spans="3:16" s="1" customFormat="1" ht="15.95" customHeight="1">
      <c r="C933" s="80"/>
      <c r="K933" s="80"/>
      <c r="L933" s="80"/>
      <c r="M933" s="80"/>
      <c r="N933" s="80"/>
      <c r="O933" s="80"/>
      <c r="P933" s="80"/>
    </row>
    <row r="934" spans="3:16" s="1" customFormat="1" ht="15.95" customHeight="1">
      <c r="C934" s="80"/>
      <c r="K934" s="80"/>
      <c r="L934" s="80"/>
      <c r="M934" s="80"/>
      <c r="N934" s="80"/>
      <c r="O934" s="80"/>
      <c r="P934" s="80"/>
    </row>
    <row r="935" spans="3:16" s="1" customFormat="1" ht="15.95" customHeight="1">
      <c r="C935" s="80"/>
      <c r="K935" s="80"/>
      <c r="L935" s="80"/>
      <c r="M935" s="80"/>
      <c r="N935" s="80"/>
      <c r="O935" s="80"/>
      <c r="P935" s="80"/>
    </row>
    <row r="936" spans="3:16" s="1" customFormat="1" ht="15.95" customHeight="1">
      <c r="C936" s="80"/>
      <c r="K936" s="80"/>
      <c r="L936" s="80"/>
      <c r="M936" s="80"/>
      <c r="N936" s="80"/>
      <c r="O936" s="80"/>
      <c r="P936" s="80"/>
    </row>
    <row r="937" spans="3:16" s="1" customFormat="1" ht="15.95" customHeight="1">
      <c r="C937" s="80"/>
      <c r="K937" s="80"/>
      <c r="L937" s="80"/>
      <c r="M937" s="80"/>
      <c r="N937" s="80"/>
      <c r="O937" s="80"/>
      <c r="P937" s="80"/>
    </row>
    <row r="938" spans="3:16" s="1" customFormat="1" ht="15.95" customHeight="1">
      <c r="C938" s="80"/>
      <c r="K938" s="80"/>
      <c r="L938" s="80"/>
      <c r="M938" s="80"/>
      <c r="N938" s="80"/>
      <c r="O938" s="80"/>
      <c r="P938" s="80"/>
    </row>
    <row r="939" spans="3:16" s="1" customFormat="1" ht="15.95" customHeight="1">
      <c r="C939" s="80"/>
      <c r="K939" s="80"/>
      <c r="L939" s="80"/>
      <c r="M939" s="80"/>
      <c r="N939" s="80"/>
      <c r="O939" s="80"/>
      <c r="P939" s="80"/>
    </row>
    <row r="940" spans="3:16" s="1" customFormat="1" ht="15.95" customHeight="1">
      <c r="C940" s="80"/>
      <c r="K940" s="80"/>
      <c r="L940" s="80"/>
      <c r="M940" s="80"/>
      <c r="N940" s="80"/>
      <c r="O940" s="80"/>
      <c r="P940" s="80"/>
    </row>
    <row r="941" spans="3:16" s="1" customFormat="1" ht="15.95" customHeight="1">
      <c r="C941" s="80"/>
      <c r="K941" s="80"/>
      <c r="L941" s="80"/>
      <c r="M941" s="80"/>
      <c r="N941" s="80"/>
      <c r="O941" s="80"/>
      <c r="P941" s="80"/>
    </row>
    <row r="942" spans="3:16" s="1" customFormat="1" ht="15.95" customHeight="1">
      <c r="C942" s="80"/>
      <c r="K942" s="80"/>
      <c r="L942" s="80"/>
      <c r="M942" s="80"/>
      <c r="N942" s="80"/>
      <c r="O942" s="80"/>
      <c r="P942" s="80"/>
    </row>
    <row r="943" spans="3:16" s="1" customFormat="1" ht="15.95" customHeight="1">
      <c r="C943" s="80"/>
      <c r="K943" s="80"/>
      <c r="L943" s="80"/>
      <c r="M943" s="80"/>
      <c r="N943" s="80"/>
      <c r="O943" s="80"/>
      <c r="P943" s="80"/>
    </row>
    <row r="944" spans="3:16" s="1" customFormat="1" ht="15.95" customHeight="1">
      <c r="C944" s="80"/>
      <c r="K944" s="80"/>
      <c r="L944" s="80"/>
      <c r="M944" s="80"/>
      <c r="N944" s="80"/>
      <c r="O944" s="80"/>
      <c r="P944" s="80"/>
    </row>
    <row r="945" spans="3:16" s="1" customFormat="1" ht="15.95" customHeight="1">
      <c r="C945" s="80"/>
      <c r="K945" s="80"/>
      <c r="L945" s="80"/>
      <c r="M945" s="80"/>
      <c r="N945" s="80"/>
      <c r="O945" s="80"/>
      <c r="P945" s="80"/>
    </row>
    <row r="946" spans="3:16" s="1" customFormat="1" ht="15.95" customHeight="1">
      <c r="C946" s="80"/>
      <c r="K946" s="80"/>
      <c r="L946" s="80"/>
      <c r="M946" s="80"/>
      <c r="N946" s="80"/>
      <c r="O946" s="80"/>
      <c r="P946" s="80"/>
    </row>
    <row r="947" spans="3:16" s="1" customFormat="1" ht="15.95" customHeight="1">
      <c r="C947" s="80"/>
      <c r="K947" s="80"/>
      <c r="L947" s="80"/>
      <c r="M947" s="80"/>
      <c r="N947" s="80"/>
      <c r="O947" s="80"/>
      <c r="P947" s="80"/>
    </row>
    <row r="948" spans="3:16" s="1" customFormat="1" ht="15.95" customHeight="1">
      <c r="C948" s="80"/>
      <c r="K948" s="80"/>
      <c r="L948" s="80"/>
      <c r="M948" s="80"/>
      <c r="N948" s="80"/>
      <c r="O948" s="80"/>
      <c r="P948" s="80"/>
    </row>
    <row r="949" spans="3:16" s="1" customFormat="1" ht="15.95" customHeight="1">
      <c r="C949" s="80"/>
      <c r="K949" s="80"/>
      <c r="L949" s="80"/>
      <c r="M949" s="80"/>
      <c r="N949" s="80"/>
      <c r="O949" s="80"/>
      <c r="P949" s="80"/>
    </row>
    <row r="950" spans="3:16" s="1" customFormat="1" ht="15.95" customHeight="1">
      <c r="C950" s="80"/>
      <c r="K950" s="80"/>
      <c r="L950" s="80"/>
      <c r="M950" s="80"/>
      <c r="N950" s="80"/>
      <c r="O950" s="80"/>
      <c r="P950" s="80"/>
    </row>
    <row r="951" spans="3:16" s="1" customFormat="1" ht="15.95" customHeight="1">
      <c r="C951" s="80"/>
      <c r="K951" s="80"/>
      <c r="L951" s="80"/>
      <c r="M951" s="80"/>
      <c r="N951" s="80"/>
      <c r="O951" s="80"/>
      <c r="P951" s="80"/>
    </row>
    <row r="952" spans="3:16" s="1" customFormat="1" ht="15.95" customHeight="1">
      <c r="C952" s="80"/>
      <c r="K952" s="80"/>
      <c r="L952" s="80"/>
      <c r="M952" s="80"/>
      <c r="N952" s="80"/>
      <c r="O952" s="80"/>
      <c r="P952" s="80"/>
    </row>
    <row r="953" spans="3:16" s="1" customFormat="1" ht="15.95" customHeight="1">
      <c r="C953" s="80"/>
      <c r="K953" s="80"/>
      <c r="L953" s="80"/>
      <c r="M953" s="80"/>
      <c r="N953" s="80"/>
      <c r="O953" s="80"/>
      <c r="P953" s="80"/>
    </row>
    <row r="954" spans="3:16" s="1" customFormat="1" ht="15.95" customHeight="1">
      <c r="C954" s="80"/>
      <c r="K954" s="80"/>
      <c r="L954" s="80"/>
      <c r="M954" s="80"/>
      <c r="N954" s="80"/>
      <c r="O954" s="80"/>
      <c r="P954" s="80"/>
    </row>
    <row r="955" spans="3:16" s="1" customFormat="1" ht="15.95" customHeight="1">
      <c r="C955" s="80"/>
      <c r="K955" s="80"/>
      <c r="L955" s="80"/>
      <c r="M955" s="80"/>
      <c r="N955" s="80"/>
      <c r="O955" s="80"/>
      <c r="P955" s="80"/>
    </row>
    <row r="956" spans="3:16" s="1" customFormat="1" ht="15.95" customHeight="1">
      <c r="C956" s="80"/>
      <c r="K956" s="80"/>
      <c r="L956" s="80"/>
      <c r="M956" s="80"/>
      <c r="N956" s="80"/>
      <c r="O956" s="80"/>
      <c r="P956" s="80"/>
    </row>
    <row r="957" spans="3:16" s="1" customFormat="1" ht="15.95" customHeight="1">
      <c r="C957" s="80"/>
      <c r="K957" s="80"/>
      <c r="L957" s="80"/>
      <c r="M957" s="80"/>
      <c r="N957" s="80"/>
      <c r="O957" s="80"/>
      <c r="P957" s="80"/>
    </row>
    <row r="958" spans="3:16" s="1" customFormat="1" ht="15.95" customHeight="1">
      <c r="C958" s="80"/>
      <c r="K958" s="80"/>
      <c r="L958" s="80"/>
      <c r="M958" s="80"/>
      <c r="N958" s="80"/>
      <c r="O958" s="80"/>
      <c r="P958" s="80"/>
    </row>
    <row r="959" spans="3:16" s="1" customFormat="1" ht="15.95" customHeight="1">
      <c r="C959" s="80"/>
      <c r="K959" s="80"/>
      <c r="L959" s="80"/>
      <c r="M959" s="80"/>
      <c r="N959" s="80"/>
      <c r="O959" s="80"/>
      <c r="P959" s="80"/>
    </row>
    <row r="960" spans="3:16" s="1" customFormat="1" ht="15.95" customHeight="1">
      <c r="C960" s="80"/>
      <c r="K960" s="80"/>
      <c r="L960" s="80"/>
      <c r="M960" s="80"/>
      <c r="N960" s="80"/>
      <c r="O960" s="80"/>
      <c r="P960" s="80"/>
    </row>
    <row r="961" spans="3:16" s="1" customFormat="1" ht="15.95" customHeight="1">
      <c r="C961" s="80"/>
      <c r="K961" s="80"/>
      <c r="L961" s="80"/>
      <c r="M961" s="80"/>
      <c r="N961" s="80"/>
      <c r="O961" s="80"/>
      <c r="P961" s="80"/>
    </row>
    <row r="962" spans="3:16" s="1" customFormat="1" ht="15.95" customHeight="1">
      <c r="C962" s="80"/>
      <c r="K962" s="80"/>
      <c r="L962" s="80"/>
      <c r="M962" s="80"/>
      <c r="N962" s="80"/>
      <c r="O962" s="80"/>
      <c r="P962" s="80"/>
    </row>
    <row r="963" spans="3:16" s="1" customFormat="1" ht="15.95" customHeight="1">
      <c r="C963" s="80"/>
      <c r="K963" s="80"/>
      <c r="L963" s="80"/>
      <c r="M963" s="80"/>
      <c r="N963" s="80"/>
      <c r="O963" s="80"/>
      <c r="P963" s="80"/>
    </row>
    <row r="964" spans="3:16" s="1" customFormat="1" ht="15.95" customHeight="1">
      <c r="C964" s="80"/>
      <c r="K964" s="80"/>
      <c r="L964" s="80"/>
      <c r="M964" s="80"/>
      <c r="N964" s="80"/>
      <c r="O964" s="80"/>
      <c r="P964" s="80"/>
    </row>
    <row r="965" spans="3:16" s="1" customFormat="1" ht="15.95" customHeight="1">
      <c r="C965" s="80"/>
      <c r="K965" s="80"/>
      <c r="L965" s="80"/>
      <c r="M965" s="80"/>
      <c r="N965" s="80"/>
      <c r="O965" s="80"/>
      <c r="P965" s="80"/>
    </row>
    <row r="966" spans="3:16" s="1" customFormat="1" ht="15.95" customHeight="1">
      <c r="C966" s="80"/>
      <c r="K966" s="80"/>
      <c r="L966" s="80"/>
      <c r="M966" s="80"/>
      <c r="N966" s="80"/>
      <c r="O966" s="80"/>
      <c r="P966" s="80"/>
    </row>
    <row r="967" spans="3:16" s="1" customFormat="1" ht="15.95" customHeight="1">
      <c r="C967" s="80"/>
      <c r="K967" s="80"/>
      <c r="L967" s="80"/>
      <c r="M967" s="80"/>
      <c r="N967" s="80"/>
      <c r="O967" s="80"/>
      <c r="P967" s="80"/>
    </row>
    <row r="968" spans="3:16" s="1" customFormat="1" ht="15.95" customHeight="1">
      <c r="C968" s="80"/>
      <c r="K968" s="80"/>
      <c r="L968" s="80"/>
      <c r="M968" s="80"/>
      <c r="N968" s="80"/>
      <c r="O968" s="80"/>
      <c r="P968" s="80"/>
    </row>
    <row r="969" spans="3:16" s="1" customFormat="1" ht="15.95" customHeight="1">
      <c r="C969" s="80"/>
      <c r="K969" s="80"/>
      <c r="L969" s="80"/>
      <c r="M969" s="80"/>
      <c r="N969" s="80"/>
      <c r="O969" s="80"/>
      <c r="P969" s="80"/>
    </row>
    <row r="970" spans="3:16" s="1" customFormat="1" ht="15.95" customHeight="1">
      <c r="C970" s="80"/>
      <c r="K970" s="80"/>
      <c r="L970" s="80"/>
      <c r="M970" s="80"/>
      <c r="N970" s="80"/>
      <c r="O970" s="80"/>
      <c r="P970" s="80"/>
    </row>
    <row r="971" spans="3:16" s="1" customFormat="1" ht="15.95" customHeight="1">
      <c r="C971" s="80"/>
      <c r="K971" s="80"/>
      <c r="L971" s="80"/>
      <c r="M971" s="80"/>
      <c r="N971" s="80"/>
      <c r="O971" s="80"/>
      <c r="P971" s="80"/>
    </row>
    <row r="972" spans="3:16" s="1" customFormat="1" ht="15.95" customHeight="1">
      <c r="C972" s="80"/>
      <c r="K972" s="80"/>
      <c r="L972" s="80"/>
      <c r="M972" s="80"/>
      <c r="N972" s="80"/>
      <c r="O972" s="80"/>
      <c r="P972" s="80"/>
    </row>
    <row r="973" spans="3:16" s="1" customFormat="1" ht="15.95" customHeight="1">
      <c r="C973" s="80"/>
      <c r="K973" s="80"/>
      <c r="L973" s="80"/>
      <c r="M973" s="80"/>
      <c r="N973" s="80"/>
      <c r="O973" s="80"/>
      <c r="P973" s="80"/>
    </row>
    <row r="974" spans="3:16" s="1" customFormat="1" ht="15.95" customHeight="1">
      <c r="C974" s="80"/>
      <c r="K974" s="80"/>
      <c r="L974" s="80"/>
      <c r="M974" s="80"/>
      <c r="N974" s="80"/>
      <c r="O974" s="80"/>
      <c r="P974" s="80"/>
    </row>
    <row r="975" spans="3:16" s="1" customFormat="1" ht="15.95" customHeight="1">
      <c r="C975" s="80"/>
      <c r="K975" s="80"/>
      <c r="L975" s="80"/>
      <c r="M975" s="80"/>
      <c r="N975" s="80"/>
      <c r="O975" s="80"/>
      <c r="P975" s="80"/>
    </row>
    <row r="976" spans="3:16" s="1" customFormat="1" ht="15.95" customHeight="1">
      <c r="C976" s="80"/>
      <c r="K976" s="80"/>
      <c r="L976" s="80"/>
      <c r="M976" s="80"/>
      <c r="N976" s="80"/>
      <c r="O976" s="80"/>
      <c r="P976" s="80"/>
    </row>
    <row r="977" spans="3:16" s="1" customFormat="1" ht="15.95" customHeight="1">
      <c r="C977" s="80"/>
      <c r="K977" s="80"/>
      <c r="L977" s="80"/>
      <c r="M977" s="80"/>
      <c r="N977" s="80"/>
      <c r="O977" s="80"/>
      <c r="P977" s="80"/>
    </row>
    <row r="978" spans="3:16" s="1" customFormat="1" ht="15.95" customHeight="1">
      <c r="C978" s="80"/>
      <c r="K978" s="80"/>
      <c r="L978" s="80"/>
      <c r="M978" s="80"/>
      <c r="N978" s="80"/>
      <c r="O978" s="80"/>
      <c r="P978" s="80"/>
    </row>
    <row r="979" spans="3:16" s="1" customFormat="1" ht="15.95" customHeight="1">
      <c r="C979" s="80"/>
      <c r="K979" s="80"/>
      <c r="L979" s="80"/>
      <c r="M979" s="80"/>
      <c r="N979" s="80"/>
      <c r="O979" s="80"/>
      <c r="P979" s="80"/>
    </row>
    <row r="980" spans="3:16" s="1" customFormat="1" ht="15.95" customHeight="1">
      <c r="C980" s="80"/>
      <c r="K980" s="80"/>
      <c r="L980" s="80"/>
      <c r="M980" s="80"/>
      <c r="N980" s="80"/>
      <c r="O980" s="80"/>
      <c r="P980" s="80"/>
    </row>
    <row r="981" spans="3:16" s="1" customFormat="1" ht="15.95" customHeight="1">
      <c r="C981" s="80"/>
      <c r="K981" s="80"/>
      <c r="L981" s="80"/>
      <c r="M981" s="80"/>
      <c r="N981" s="80"/>
      <c r="O981" s="80"/>
      <c r="P981" s="80"/>
    </row>
    <row r="982" spans="3:16" s="1" customFormat="1" ht="15.95" customHeight="1">
      <c r="C982" s="80"/>
      <c r="K982" s="80"/>
      <c r="L982" s="80"/>
      <c r="M982" s="80"/>
      <c r="N982" s="80"/>
      <c r="O982" s="80"/>
      <c r="P982" s="80"/>
    </row>
    <row r="983" spans="3:16" s="1" customFormat="1" ht="15.95" customHeight="1">
      <c r="C983" s="80"/>
      <c r="K983" s="80"/>
      <c r="L983" s="80"/>
      <c r="M983" s="80"/>
      <c r="N983" s="80"/>
      <c r="O983" s="80"/>
      <c r="P983" s="80"/>
    </row>
    <row r="984" spans="3:16" s="1" customFormat="1" ht="15.95" customHeight="1">
      <c r="C984" s="80"/>
      <c r="K984" s="80"/>
      <c r="L984" s="80"/>
      <c r="M984" s="80"/>
      <c r="N984" s="80"/>
      <c r="O984" s="80"/>
      <c r="P984" s="80"/>
    </row>
    <row r="985" spans="3:16" s="1" customFormat="1" ht="15.95" customHeight="1">
      <c r="C985" s="80"/>
      <c r="K985" s="80"/>
      <c r="L985" s="80"/>
      <c r="M985" s="80"/>
      <c r="N985" s="80"/>
      <c r="O985" s="80"/>
      <c r="P985" s="80"/>
    </row>
    <row r="986" spans="3:16" s="1" customFormat="1" ht="15.95" customHeight="1">
      <c r="C986" s="80"/>
      <c r="K986" s="80"/>
      <c r="L986" s="80"/>
      <c r="M986" s="80"/>
      <c r="N986" s="80"/>
      <c r="O986" s="80"/>
      <c r="P986" s="80"/>
    </row>
    <row r="987" spans="3:16" s="1" customFormat="1" ht="15.95" customHeight="1">
      <c r="C987" s="80"/>
      <c r="K987" s="80"/>
      <c r="L987" s="80"/>
      <c r="M987" s="80"/>
      <c r="N987" s="80"/>
      <c r="O987" s="80"/>
      <c r="P987" s="80"/>
    </row>
    <row r="988" spans="3:16" s="1" customFormat="1" ht="15.95" customHeight="1">
      <c r="C988" s="80"/>
      <c r="K988" s="80"/>
      <c r="L988" s="80"/>
      <c r="M988" s="80"/>
      <c r="N988" s="80"/>
      <c r="O988" s="80"/>
      <c r="P988" s="80"/>
    </row>
    <row r="989" spans="3:16" s="1" customFormat="1" ht="15.95" customHeight="1">
      <c r="C989" s="80"/>
      <c r="K989" s="80"/>
      <c r="L989" s="80"/>
      <c r="M989" s="80"/>
      <c r="N989" s="80"/>
      <c r="O989" s="80"/>
      <c r="P989" s="80"/>
    </row>
    <row r="990" spans="3:16" s="1" customFormat="1" ht="15.95" customHeight="1">
      <c r="C990" s="80"/>
      <c r="K990" s="80"/>
      <c r="L990" s="80"/>
      <c r="M990" s="80"/>
      <c r="N990" s="80"/>
      <c r="O990" s="80"/>
      <c r="P990" s="80"/>
    </row>
    <row r="991" spans="3:16" s="1" customFormat="1" ht="15.95" customHeight="1">
      <c r="C991" s="80"/>
      <c r="K991" s="80"/>
      <c r="L991" s="80"/>
      <c r="M991" s="80"/>
      <c r="N991" s="80"/>
      <c r="O991" s="80"/>
      <c r="P991" s="80"/>
    </row>
    <row r="992" spans="3:16" s="1" customFormat="1" ht="15.95" customHeight="1">
      <c r="C992" s="80"/>
      <c r="K992" s="80"/>
      <c r="L992" s="80"/>
      <c r="M992" s="80"/>
      <c r="N992" s="80"/>
      <c r="O992" s="80"/>
      <c r="P992" s="80"/>
    </row>
    <row r="993" spans="3:16" s="1" customFormat="1" ht="15.95" customHeight="1">
      <c r="C993" s="80"/>
      <c r="K993" s="80"/>
      <c r="L993" s="80"/>
      <c r="M993" s="80"/>
      <c r="N993" s="80"/>
      <c r="O993" s="80"/>
      <c r="P993" s="80"/>
    </row>
    <row r="994" spans="3:16" s="1" customFormat="1" ht="15.95" customHeight="1">
      <c r="C994" s="80"/>
      <c r="K994" s="80"/>
      <c r="L994" s="80"/>
      <c r="M994" s="80"/>
      <c r="N994" s="80"/>
      <c r="O994" s="80"/>
      <c r="P994" s="80"/>
    </row>
    <row r="995" spans="3:16" s="1" customFormat="1" ht="15.95" customHeight="1">
      <c r="C995" s="80"/>
      <c r="K995" s="80"/>
      <c r="L995" s="80"/>
      <c r="M995" s="80"/>
      <c r="N995" s="80"/>
      <c r="O995" s="80"/>
      <c r="P995" s="80"/>
    </row>
    <row r="996" spans="3:16" s="1" customFormat="1" ht="15.95" customHeight="1">
      <c r="C996" s="80"/>
      <c r="K996" s="80"/>
      <c r="L996" s="80"/>
      <c r="M996" s="80"/>
      <c r="N996" s="80"/>
      <c r="O996" s="80"/>
      <c r="P996" s="80"/>
    </row>
    <row r="997" spans="3:16" s="1" customFormat="1" ht="15.95" customHeight="1">
      <c r="C997" s="80"/>
      <c r="K997" s="80"/>
      <c r="L997" s="80"/>
      <c r="M997" s="80"/>
      <c r="N997" s="80"/>
      <c r="O997" s="80"/>
      <c r="P997" s="80"/>
    </row>
    <row r="998" spans="3:16" s="1" customFormat="1" ht="15.95" customHeight="1">
      <c r="C998" s="80"/>
      <c r="K998" s="80"/>
      <c r="L998" s="80"/>
      <c r="M998" s="80"/>
      <c r="N998" s="80"/>
      <c r="O998" s="80"/>
      <c r="P998" s="80"/>
    </row>
    <row r="999" spans="3:16" s="1" customFormat="1" ht="15.95" customHeight="1">
      <c r="C999" s="80"/>
      <c r="K999" s="80"/>
      <c r="L999" s="80"/>
      <c r="M999" s="80"/>
      <c r="N999" s="80"/>
      <c r="O999" s="80"/>
      <c r="P999" s="80"/>
    </row>
    <row r="1000" spans="3:16" s="1" customFormat="1" ht="15.95" customHeight="1">
      <c r="C1000" s="80"/>
      <c r="K1000" s="80"/>
      <c r="L1000" s="80"/>
      <c r="M1000" s="80"/>
      <c r="N1000" s="80"/>
      <c r="O1000" s="80"/>
      <c r="P1000" s="80"/>
    </row>
    <row r="1001" spans="3:16" s="1" customFormat="1" ht="15.95" customHeight="1">
      <c r="C1001" s="80"/>
      <c r="K1001" s="80"/>
      <c r="L1001" s="80"/>
      <c r="M1001" s="80"/>
      <c r="N1001" s="80"/>
      <c r="O1001" s="80"/>
      <c r="P1001" s="80"/>
    </row>
    <row r="1002" spans="3:16" s="1" customFormat="1" ht="15.95" customHeight="1">
      <c r="C1002" s="80"/>
      <c r="K1002" s="80"/>
      <c r="L1002" s="80"/>
      <c r="M1002" s="80"/>
      <c r="N1002" s="80"/>
      <c r="O1002" s="80"/>
      <c r="P1002" s="80"/>
    </row>
    <row r="1003" spans="3:16" s="1" customFormat="1" ht="15.95" customHeight="1">
      <c r="C1003" s="80"/>
      <c r="K1003" s="80"/>
      <c r="L1003" s="80"/>
      <c r="M1003" s="80"/>
      <c r="N1003" s="80"/>
      <c r="O1003" s="80"/>
      <c r="P1003" s="80"/>
    </row>
    <row r="1004" spans="3:16" s="1" customFormat="1" ht="15.95" customHeight="1">
      <c r="C1004" s="80"/>
      <c r="K1004" s="80"/>
      <c r="L1004" s="80"/>
      <c r="M1004" s="80"/>
      <c r="N1004" s="80"/>
      <c r="O1004" s="80"/>
      <c r="P1004" s="80"/>
    </row>
    <row r="1005" spans="3:16" s="1" customFormat="1" ht="15.95" customHeight="1">
      <c r="C1005" s="80"/>
      <c r="K1005" s="80"/>
      <c r="L1005" s="80"/>
      <c r="M1005" s="80"/>
      <c r="N1005" s="80"/>
      <c r="O1005" s="80"/>
      <c r="P1005" s="80"/>
    </row>
    <row r="1006" spans="3:16" s="1" customFormat="1" ht="15.95" customHeight="1">
      <c r="C1006" s="80"/>
      <c r="K1006" s="80"/>
      <c r="L1006" s="80"/>
      <c r="M1006" s="80"/>
      <c r="N1006" s="80"/>
      <c r="O1006" s="80"/>
      <c r="P1006" s="80"/>
    </row>
    <row r="1007" spans="3:16" s="1" customFormat="1" ht="15.95" customHeight="1">
      <c r="C1007" s="80"/>
      <c r="K1007" s="80"/>
      <c r="L1007" s="80"/>
      <c r="M1007" s="80"/>
      <c r="N1007" s="80"/>
      <c r="O1007" s="80"/>
      <c r="P1007" s="80"/>
    </row>
    <row r="1008" spans="3:16" s="1" customFormat="1" ht="15.95" customHeight="1">
      <c r="C1008" s="80"/>
      <c r="K1008" s="80"/>
      <c r="L1008" s="80"/>
      <c r="M1008" s="80"/>
      <c r="N1008" s="80"/>
      <c r="O1008" s="80"/>
      <c r="P1008" s="80"/>
    </row>
    <row r="1009" spans="3:16" s="1" customFormat="1" ht="15.95" customHeight="1">
      <c r="C1009" s="80"/>
      <c r="K1009" s="80"/>
      <c r="L1009" s="80"/>
      <c r="M1009" s="80"/>
      <c r="N1009" s="80"/>
      <c r="O1009" s="80"/>
      <c r="P1009" s="80"/>
    </row>
    <row r="1010" spans="3:16" s="1" customFormat="1" ht="15.95" customHeight="1">
      <c r="C1010" s="80"/>
      <c r="K1010" s="80"/>
      <c r="L1010" s="80"/>
      <c r="M1010" s="80"/>
      <c r="N1010" s="80"/>
      <c r="O1010" s="80"/>
      <c r="P1010" s="80"/>
    </row>
    <row r="1011" spans="3:16" s="1" customFormat="1" ht="15.95" customHeight="1">
      <c r="C1011" s="80"/>
      <c r="K1011" s="80"/>
      <c r="L1011" s="80"/>
      <c r="M1011" s="80"/>
      <c r="N1011" s="80"/>
      <c r="O1011" s="80"/>
      <c r="P1011" s="80"/>
    </row>
    <row r="1012" spans="3:16" s="1" customFormat="1" ht="15.95" customHeight="1">
      <c r="C1012" s="80"/>
      <c r="K1012" s="80"/>
      <c r="L1012" s="80"/>
      <c r="M1012" s="80"/>
      <c r="N1012" s="80"/>
      <c r="O1012" s="80"/>
      <c r="P1012" s="80"/>
    </row>
    <row r="1013" spans="3:16" s="1" customFormat="1" ht="15.95" customHeight="1">
      <c r="C1013" s="80"/>
      <c r="K1013" s="80"/>
      <c r="L1013" s="80"/>
      <c r="M1013" s="80"/>
      <c r="N1013" s="80"/>
      <c r="O1013" s="80"/>
      <c r="P1013" s="80"/>
    </row>
    <row r="1014" spans="3:16" s="1" customFormat="1" ht="15.95" customHeight="1">
      <c r="C1014" s="80"/>
      <c r="K1014" s="80"/>
      <c r="L1014" s="80"/>
      <c r="M1014" s="80"/>
      <c r="N1014" s="80"/>
      <c r="O1014" s="80"/>
      <c r="P1014" s="80"/>
    </row>
    <row r="1015" spans="3:16" s="1" customFormat="1" ht="15.95" customHeight="1">
      <c r="C1015" s="80"/>
      <c r="K1015" s="80"/>
      <c r="L1015" s="80"/>
      <c r="M1015" s="80"/>
      <c r="N1015" s="80"/>
      <c r="O1015" s="80"/>
      <c r="P1015" s="80"/>
    </row>
    <row r="1016" spans="3:16" s="1" customFormat="1" ht="15.95" customHeight="1">
      <c r="C1016" s="80"/>
      <c r="K1016" s="80"/>
      <c r="L1016" s="80"/>
      <c r="M1016" s="80"/>
      <c r="N1016" s="80"/>
      <c r="O1016" s="80"/>
      <c r="P1016" s="80"/>
    </row>
    <row r="1017" spans="3:16" s="1" customFormat="1" ht="15.95" customHeight="1">
      <c r="C1017" s="80"/>
      <c r="K1017" s="80"/>
      <c r="L1017" s="80"/>
      <c r="M1017" s="80"/>
      <c r="N1017" s="80"/>
      <c r="O1017" s="80"/>
      <c r="P1017" s="80"/>
    </row>
    <row r="1018" spans="3:16" s="1" customFormat="1" ht="15.95" customHeight="1">
      <c r="C1018" s="80"/>
      <c r="K1018" s="80"/>
      <c r="L1018" s="80"/>
      <c r="M1018" s="80"/>
      <c r="N1018" s="80"/>
      <c r="O1018" s="80"/>
      <c r="P1018" s="80"/>
    </row>
    <row r="1019" spans="3:16" s="1" customFormat="1" ht="15.95" customHeight="1">
      <c r="C1019" s="80"/>
      <c r="K1019" s="80"/>
      <c r="L1019" s="80"/>
      <c r="M1019" s="80"/>
      <c r="N1019" s="80"/>
      <c r="O1019" s="80"/>
      <c r="P1019" s="80"/>
    </row>
    <row r="1020" spans="3:16" s="1" customFormat="1" ht="15.95" customHeight="1">
      <c r="C1020" s="80"/>
      <c r="K1020" s="80"/>
      <c r="L1020" s="80"/>
      <c r="M1020" s="80"/>
      <c r="N1020" s="80"/>
      <c r="O1020" s="80"/>
      <c r="P1020" s="80"/>
    </row>
    <row r="1021" spans="3:16" s="1" customFormat="1" ht="15.95" customHeight="1">
      <c r="C1021" s="80"/>
      <c r="K1021" s="80"/>
      <c r="L1021" s="80"/>
      <c r="M1021" s="80"/>
      <c r="N1021" s="80"/>
      <c r="O1021" s="80"/>
      <c r="P1021" s="80"/>
    </row>
    <row r="1022" spans="3:16" s="1" customFormat="1" ht="15.95" customHeight="1">
      <c r="C1022" s="80"/>
      <c r="K1022" s="80"/>
      <c r="L1022" s="80"/>
      <c r="M1022" s="80"/>
      <c r="N1022" s="80"/>
      <c r="O1022" s="80"/>
      <c r="P1022" s="80"/>
    </row>
    <row r="1023" spans="3:16" s="1" customFormat="1" ht="15.95" customHeight="1">
      <c r="C1023" s="80"/>
      <c r="K1023" s="80"/>
      <c r="L1023" s="80"/>
      <c r="M1023" s="80"/>
      <c r="N1023" s="80"/>
      <c r="O1023" s="80"/>
      <c r="P1023" s="80"/>
    </row>
    <row r="1024" spans="3:16" s="1" customFormat="1" ht="15.95" customHeight="1">
      <c r="C1024" s="80"/>
      <c r="K1024" s="80"/>
      <c r="L1024" s="80"/>
      <c r="M1024" s="80"/>
      <c r="N1024" s="80"/>
      <c r="O1024" s="80"/>
      <c r="P1024" s="80"/>
    </row>
    <row r="1025" spans="3:16" s="1" customFormat="1" ht="15.95" customHeight="1">
      <c r="C1025" s="80"/>
      <c r="K1025" s="80"/>
      <c r="L1025" s="80"/>
      <c r="M1025" s="80"/>
      <c r="N1025" s="80"/>
      <c r="O1025" s="80"/>
      <c r="P1025" s="80"/>
    </row>
    <row r="1026" spans="3:16" s="1" customFormat="1" ht="15.95" customHeight="1">
      <c r="C1026" s="80"/>
      <c r="K1026" s="80"/>
      <c r="L1026" s="80"/>
      <c r="M1026" s="80"/>
      <c r="N1026" s="80"/>
      <c r="O1026" s="80"/>
      <c r="P1026" s="80"/>
    </row>
    <row r="1027" spans="3:16" s="1" customFormat="1" ht="15.95" customHeight="1">
      <c r="C1027" s="80"/>
      <c r="K1027" s="80"/>
      <c r="L1027" s="80"/>
      <c r="M1027" s="80"/>
      <c r="N1027" s="80"/>
      <c r="O1027" s="80"/>
      <c r="P1027" s="80"/>
    </row>
    <row r="1028" spans="3:16" s="1" customFormat="1" ht="15.95" customHeight="1">
      <c r="C1028" s="80"/>
      <c r="K1028" s="80"/>
      <c r="L1028" s="80"/>
      <c r="M1028" s="80"/>
      <c r="N1028" s="80"/>
      <c r="O1028" s="80"/>
      <c r="P1028" s="80"/>
    </row>
    <row r="1029" spans="3:16" s="1" customFormat="1" ht="15.95" customHeight="1">
      <c r="C1029" s="80"/>
      <c r="K1029" s="80"/>
      <c r="L1029" s="80"/>
      <c r="M1029" s="80"/>
      <c r="N1029" s="80"/>
      <c r="O1029" s="80"/>
      <c r="P1029" s="80"/>
    </row>
    <row r="1030" spans="3:16" s="1" customFormat="1" ht="15.95" customHeight="1">
      <c r="C1030" s="80"/>
      <c r="K1030" s="80"/>
      <c r="L1030" s="80"/>
      <c r="M1030" s="80"/>
      <c r="N1030" s="80"/>
      <c r="O1030" s="80"/>
      <c r="P1030" s="80"/>
    </row>
    <row r="1031" spans="3:16" s="1" customFormat="1" ht="15.95" customHeight="1">
      <c r="C1031" s="80"/>
      <c r="K1031" s="80"/>
      <c r="L1031" s="80"/>
      <c r="M1031" s="80"/>
      <c r="N1031" s="80"/>
      <c r="O1031" s="80"/>
      <c r="P1031" s="80"/>
    </row>
    <row r="1032" spans="3:16" s="1" customFormat="1" ht="15.95" customHeight="1">
      <c r="C1032" s="80"/>
      <c r="K1032" s="80"/>
      <c r="L1032" s="80"/>
      <c r="M1032" s="80"/>
      <c r="N1032" s="80"/>
      <c r="O1032" s="80"/>
      <c r="P1032" s="80"/>
    </row>
    <row r="1033" spans="3:16" s="1" customFormat="1" ht="15.95" customHeight="1">
      <c r="C1033" s="80"/>
      <c r="K1033" s="80"/>
      <c r="L1033" s="80"/>
      <c r="M1033" s="80"/>
      <c r="N1033" s="80"/>
      <c r="O1033" s="80"/>
      <c r="P1033" s="80"/>
    </row>
    <row r="1034" spans="3:16" s="1" customFormat="1" ht="15.95" customHeight="1">
      <c r="C1034" s="80"/>
      <c r="K1034" s="80"/>
      <c r="L1034" s="80"/>
      <c r="M1034" s="80"/>
      <c r="N1034" s="80"/>
      <c r="O1034" s="80"/>
      <c r="P1034" s="80"/>
    </row>
    <row r="1035" spans="3:16" s="1" customFormat="1" ht="15.95" customHeight="1">
      <c r="C1035" s="80"/>
      <c r="K1035" s="80"/>
      <c r="L1035" s="80"/>
      <c r="M1035" s="80"/>
      <c r="N1035" s="80"/>
      <c r="O1035" s="80"/>
      <c r="P1035" s="80"/>
    </row>
    <row r="1036" spans="3:16" s="1" customFormat="1" ht="15.95" customHeight="1">
      <c r="C1036" s="80"/>
      <c r="K1036" s="80"/>
      <c r="L1036" s="80"/>
      <c r="M1036" s="80"/>
      <c r="N1036" s="80"/>
      <c r="O1036" s="80"/>
      <c r="P1036" s="80"/>
    </row>
    <row r="1037" spans="3:16" s="1" customFormat="1" ht="15.95" customHeight="1">
      <c r="C1037" s="80"/>
      <c r="K1037" s="80"/>
      <c r="L1037" s="80"/>
      <c r="M1037" s="80"/>
      <c r="N1037" s="80"/>
      <c r="O1037" s="80"/>
      <c r="P1037" s="80"/>
    </row>
    <row r="1038" spans="3:16" s="1" customFormat="1" ht="15.95" customHeight="1">
      <c r="C1038" s="80"/>
      <c r="K1038" s="80"/>
      <c r="L1038" s="80"/>
      <c r="M1038" s="80"/>
      <c r="N1038" s="80"/>
      <c r="O1038" s="80"/>
      <c r="P1038" s="80"/>
    </row>
    <row r="1039" spans="3:16" s="1" customFormat="1" ht="15.95" customHeight="1">
      <c r="C1039" s="80"/>
      <c r="K1039" s="80"/>
      <c r="L1039" s="80"/>
      <c r="M1039" s="80"/>
      <c r="N1039" s="80"/>
      <c r="O1039" s="80"/>
      <c r="P1039" s="80"/>
    </row>
    <row r="1040" spans="3:16" s="1" customFormat="1" ht="15.95" customHeight="1">
      <c r="C1040" s="80"/>
      <c r="K1040" s="80"/>
      <c r="L1040" s="80"/>
      <c r="M1040" s="80"/>
      <c r="N1040" s="80"/>
      <c r="O1040" s="80"/>
      <c r="P1040" s="80"/>
    </row>
    <row r="1041" spans="3:16" s="1" customFormat="1" ht="15.95" customHeight="1">
      <c r="C1041" s="80"/>
      <c r="K1041" s="80"/>
      <c r="L1041" s="80"/>
      <c r="M1041" s="80"/>
      <c r="N1041" s="80"/>
      <c r="O1041" s="80"/>
      <c r="P1041" s="80"/>
    </row>
    <row r="1042" spans="3:16" s="1" customFormat="1" ht="15.95" customHeight="1">
      <c r="C1042" s="80"/>
      <c r="K1042" s="80"/>
      <c r="L1042" s="80"/>
      <c r="M1042" s="80"/>
      <c r="N1042" s="80"/>
      <c r="O1042" s="80"/>
      <c r="P1042" s="80"/>
    </row>
    <row r="1043" spans="3:16" s="1" customFormat="1" ht="15.95" customHeight="1">
      <c r="C1043" s="80"/>
      <c r="K1043" s="80"/>
      <c r="L1043" s="80"/>
      <c r="M1043" s="80"/>
      <c r="N1043" s="80"/>
      <c r="O1043" s="80"/>
      <c r="P1043" s="80"/>
    </row>
    <row r="1044" spans="3:16" s="1" customFormat="1" ht="15.95" customHeight="1">
      <c r="C1044" s="80"/>
      <c r="K1044" s="80"/>
      <c r="L1044" s="80"/>
      <c r="M1044" s="80"/>
      <c r="N1044" s="80"/>
      <c r="O1044" s="80"/>
      <c r="P1044" s="80"/>
    </row>
    <row r="1045" spans="3:16" s="1" customFormat="1" ht="15.95" customHeight="1">
      <c r="C1045" s="80"/>
      <c r="K1045" s="80"/>
      <c r="L1045" s="80"/>
      <c r="M1045" s="80"/>
      <c r="N1045" s="80"/>
      <c r="O1045" s="80"/>
      <c r="P1045" s="80"/>
    </row>
    <row r="1046" spans="3:16" s="1" customFormat="1" ht="15.95" customHeight="1">
      <c r="C1046" s="80"/>
      <c r="K1046" s="80"/>
      <c r="L1046" s="80"/>
      <c r="M1046" s="80"/>
      <c r="N1046" s="80"/>
      <c r="O1046" s="80"/>
      <c r="P1046" s="80"/>
    </row>
    <row r="1047" spans="3:16" s="1" customFormat="1" ht="15.95" customHeight="1">
      <c r="C1047" s="80"/>
      <c r="K1047" s="80"/>
      <c r="L1047" s="80"/>
      <c r="M1047" s="80"/>
      <c r="N1047" s="80"/>
      <c r="O1047" s="80"/>
      <c r="P1047" s="80"/>
    </row>
    <row r="1048" spans="3:16" s="1" customFormat="1" ht="15.95" customHeight="1">
      <c r="C1048" s="80"/>
      <c r="K1048" s="80"/>
      <c r="L1048" s="80"/>
      <c r="M1048" s="80"/>
      <c r="N1048" s="80"/>
      <c r="O1048" s="80"/>
      <c r="P1048" s="80"/>
    </row>
    <row r="1049" spans="3:16" s="1" customFormat="1" ht="15.95" customHeight="1">
      <c r="C1049" s="80"/>
      <c r="K1049" s="80"/>
      <c r="L1049" s="80"/>
      <c r="M1049" s="80"/>
      <c r="N1049" s="80"/>
      <c r="O1049" s="80"/>
      <c r="P1049" s="80"/>
    </row>
    <row r="1050" spans="3:16" s="1" customFormat="1" ht="15.95" customHeight="1">
      <c r="C1050" s="80"/>
      <c r="K1050" s="80"/>
      <c r="L1050" s="80"/>
      <c r="M1050" s="80"/>
      <c r="N1050" s="80"/>
      <c r="O1050" s="80"/>
      <c r="P1050" s="80"/>
    </row>
    <row r="1051" spans="3:16" s="1" customFormat="1" ht="15.95" customHeight="1">
      <c r="C1051" s="80"/>
      <c r="K1051" s="80"/>
      <c r="L1051" s="80"/>
      <c r="M1051" s="80"/>
      <c r="N1051" s="80"/>
      <c r="O1051" s="80"/>
      <c r="P1051" s="80"/>
    </row>
    <row r="1052" spans="3:16" s="1" customFormat="1" ht="15.95" customHeight="1">
      <c r="C1052" s="80"/>
      <c r="K1052" s="80"/>
      <c r="L1052" s="80"/>
      <c r="M1052" s="80"/>
      <c r="N1052" s="80"/>
      <c r="O1052" s="80"/>
      <c r="P1052" s="80"/>
    </row>
    <row r="1053" spans="3:16" s="1" customFormat="1" ht="15.95" customHeight="1">
      <c r="C1053" s="80"/>
      <c r="K1053" s="80"/>
      <c r="L1053" s="80"/>
      <c r="M1053" s="80"/>
      <c r="N1053" s="80"/>
      <c r="O1053" s="80"/>
      <c r="P1053" s="80"/>
    </row>
    <row r="1054" spans="3:16" s="1" customFormat="1" ht="15.95" customHeight="1">
      <c r="C1054" s="80"/>
      <c r="K1054" s="80"/>
      <c r="L1054" s="80"/>
      <c r="M1054" s="80"/>
      <c r="N1054" s="80"/>
      <c r="O1054" s="80"/>
      <c r="P1054" s="80"/>
    </row>
    <row r="1055" spans="3:16" s="1" customFormat="1" ht="15.95" customHeight="1">
      <c r="C1055" s="80"/>
      <c r="K1055" s="80"/>
      <c r="L1055" s="80"/>
      <c r="M1055" s="80"/>
      <c r="N1055" s="80"/>
      <c r="O1055" s="80"/>
      <c r="P1055" s="80"/>
    </row>
    <row r="1056" spans="3:16" s="1" customFormat="1" ht="15.95" customHeight="1">
      <c r="C1056" s="80"/>
      <c r="K1056" s="80"/>
      <c r="L1056" s="80"/>
      <c r="M1056" s="80"/>
      <c r="N1056" s="80"/>
      <c r="O1056" s="80"/>
      <c r="P1056" s="80"/>
    </row>
    <row r="1057" spans="3:16" s="1" customFormat="1" ht="15.95" customHeight="1">
      <c r="C1057" s="80"/>
      <c r="K1057" s="80"/>
      <c r="L1057" s="80"/>
      <c r="M1057" s="80"/>
      <c r="N1057" s="80"/>
      <c r="O1057" s="80"/>
      <c r="P1057" s="80"/>
    </row>
    <row r="1058" spans="3:16" s="1" customFormat="1" ht="15.95" customHeight="1">
      <c r="C1058" s="80"/>
      <c r="K1058" s="80"/>
      <c r="L1058" s="80"/>
      <c r="M1058" s="80"/>
      <c r="N1058" s="80"/>
      <c r="O1058" s="80"/>
      <c r="P1058" s="80"/>
    </row>
    <row r="1059" spans="3:16" s="1" customFormat="1" ht="15.95" customHeight="1">
      <c r="C1059" s="80"/>
      <c r="K1059" s="80"/>
      <c r="L1059" s="80"/>
      <c r="M1059" s="80"/>
      <c r="N1059" s="80"/>
      <c r="O1059" s="80"/>
      <c r="P1059" s="80"/>
    </row>
    <row r="1060" spans="3:16" s="1" customFormat="1" ht="15.95" customHeight="1">
      <c r="C1060" s="80"/>
      <c r="K1060" s="80"/>
      <c r="L1060" s="80"/>
      <c r="M1060" s="80"/>
      <c r="N1060" s="80"/>
      <c r="O1060" s="80"/>
      <c r="P1060" s="80"/>
    </row>
    <row r="1061" spans="3:16" s="1" customFormat="1" ht="15.95" customHeight="1">
      <c r="C1061" s="80"/>
      <c r="K1061" s="80"/>
      <c r="L1061" s="80"/>
      <c r="M1061" s="80"/>
      <c r="N1061" s="80"/>
      <c r="O1061" s="80"/>
      <c r="P1061" s="80"/>
    </row>
    <row r="1062" spans="3:16" s="1" customFormat="1" ht="15.95" customHeight="1">
      <c r="C1062" s="80"/>
      <c r="K1062" s="80"/>
      <c r="L1062" s="80"/>
      <c r="M1062" s="80"/>
      <c r="N1062" s="80"/>
      <c r="O1062" s="80"/>
      <c r="P1062" s="80"/>
    </row>
    <row r="1063" spans="3:16" s="1" customFormat="1" ht="15.95" customHeight="1">
      <c r="C1063" s="80"/>
      <c r="K1063" s="80"/>
      <c r="L1063" s="80"/>
      <c r="M1063" s="80"/>
      <c r="N1063" s="80"/>
      <c r="O1063" s="80"/>
      <c r="P1063" s="80"/>
    </row>
    <row r="1064" spans="3:16" s="1" customFormat="1" ht="15.95" customHeight="1">
      <c r="C1064" s="80"/>
      <c r="K1064" s="80"/>
      <c r="L1064" s="80"/>
      <c r="M1064" s="80"/>
      <c r="N1064" s="80"/>
      <c r="O1064" s="80"/>
      <c r="P1064" s="80"/>
    </row>
    <row r="1065" spans="3:16" s="1" customFormat="1" ht="15.95" customHeight="1">
      <c r="C1065" s="80"/>
      <c r="K1065" s="80"/>
      <c r="L1065" s="80"/>
      <c r="M1065" s="80"/>
      <c r="N1065" s="80"/>
      <c r="O1065" s="80"/>
      <c r="P1065" s="80"/>
    </row>
    <row r="1066" spans="3:16" s="1" customFormat="1" ht="15.95" customHeight="1">
      <c r="C1066" s="80"/>
      <c r="K1066" s="80"/>
      <c r="L1066" s="80"/>
      <c r="M1066" s="80"/>
      <c r="N1066" s="80"/>
      <c r="O1066" s="80"/>
      <c r="P1066" s="80"/>
    </row>
    <row r="1067" spans="3:16" s="1" customFormat="1" ht="15.95" customHeight="1">
      <c r="C1067" s="80"/>
      <c r="K1067" s="80"/>
      <c r="L1067" s="80"/>
      <c r="M1067" s="80"/>
      <c r="N1067" s="80"/>
      <c r="O1067" s="80"/>
      <c r="P1067" s="80"/>
    </row>
    <row r="1068" spans="3:16" s="1" customFormat="1" ht="15.95" customHeight="1">
      <c r="C1068" s="80"/>
      <c r="K1068" s="80"/>
      <c r="L1068" s="80"/>
      <c r="M1068" s="80"/>
      <c r="N1068" s="80"/>
      <c r="O1068" s="80"/>
      <c r="P1068" s="80"/>
    </row>
    <row r="1069" spans="3:16" s="1" customFormat="1" ht="15.95" customHeight="1">
      <c r="C1069" s="80"/>
      <c r="K1069" s="80"/>
      <c r="L1069" s="80"/>
      <c r="M1069" s="80"/>
      <c r="N1069" s="80"/>
      <c r="O1069" s="80"/>
      <c r="P1069" s="80"/>
    </row>
    <row r="1070" spans="3:16" s="1" customFormat="1" ht="15.95" customHeight="1">
      <c r="C1070" s="80"/>
      <c r="K1070" s="80"/>
      <c r="L1070" s="80"/>
      <c r="M1070" s="80"/>
      <c r="N1070" s="80"/>
      <c r="O1070" s="80"/>
      <c r="P1070" s="80"/>
    </row>
    <row r="1071" spans="3:16" s="1" customFormat="1" ht="15.95" customHeight="1">
      <c r="C1071" s="80"/>
      <c r="K1071" s="80"/>
      <c r="L1071" s="80"/>
      <c r="M1071" s="80"/>
      <c r="N1071" s="80"/>
      <c r="O1071" s="80"/>
      <c r="P1071" s="80"/>
    </row>
    <row r="1072" spans="3:16" s="1" customFormat="1" ht="15.95" customHeight="1">
      <c r="C1072" s="80"/>
      <c r="K1072" s="80"/>
      <c r="L1072" s="80"/>
      <c r="M1072" s="80"/>
      <c r="N1072" s="80"/>
      <c r="O1072" s="80"/>
      <c r="P1072" s="80"/>
    </row>
    <row r="1073" spans="3:16" s="1" customFormat="1" ht="15.95" customHeight="1">
      <c r="C1073" s="80"/>
      <c r="K1073" s="80"/>
      <c r="L1073" s="80"/>
      <c r="M1073" s="80"/>
      <c r="N1073" s="80"/>
      <c r="O1073" s="80"/>
      <c r="P1073" s="80"/>
    </row>
    <row r="1074" spans="3:16" s="1" customFormat="1" ht="15.95" customHeight="1">
      <c r="C1074" s="80"/>
      <c r="K1074" s="80"/>
      <c r="L1074" s="80"/>
      <c r="M1074" s="80"/>
      <c r="N1074" s="80"/>
      <c r="O1074" s="80"/>
      <c r="P1074" s="80"/>
    </row>
    <row r="1075" spans="3:16" s="1" customFormat="1" ht="15.95" customHeight="1">
      <c r="C1075" s="80"/>
      <c r="K1075" s="80"/>
      <c r="L1075" s="80"/>
      <c r="M1075" s="80"/>
      <c r="N1075" s="80"/>
      <c r="O1075" s="80"/>
      <c r="P1075" s="80"/>
    </row>
    <row r="1076" spans="3:16" s="1" customFormat="1" ht="15.95" customHeight="1">
      <c r="C1076" s="80"/>
      <c r="K1076" s="80"/>
      <c r="L1076" s="80"/>
      <c r="M1076" s="80"/>
      <c r="N1076" s="80"/>
      <c r="O1076" s="80"/>
      <c r="P1076" s="80"/>
    </row>
    <row r="1077" spans="3:16" s="1" customFormat="1" ht="15.95" customHeight="1">
      <c r="C1077" s="80"/>
      <c r="K1077" s="80"/>
      <c r="L1077" s="80"/>
      <c r="M1077" s="80"/>
      <c r="N1077" s="80"/>
      <c r="O1077" s="80"/>
      <c r="P1077" s="80"/>
    </row>
    <row r="1078" spans="3:16" s="1" customFormat="1" ht="15.95" customHeight="1">
      <c r="C1078" s="80"/>
      <c r="K1078" s="80"/>
      <c r="L1078" s="80"/>
      <c r="M1078" s="80"/>
      <c r="N1078" s="80"/>
      <c r="O1078" s="80"/>
      <c r="P1078" s="80"/>
    </row>
    <row r="1079" spans="3:16" s="1" customFormat="1" ht="15.95" customHeight="1">
      <c r="C1079" s="80"/>
      <c r="K1079" s="80"/>
      <c r="L1079" s="80"/>
      <c r="M1079" s="80"/>
      <c r="N1079" s="80"/>
      <c r="O1079" s="80"/>
      <c r="P1079" s="80"/>
    </row>
    <row r="1080" spans="3:16" s="1" customFormat="1" ht="15.95" customHeight="1">
      <c r="C1080" s="80"/>
      <c r="K1080" s="80"/>
      <c r="L1080" s="80"/>
      <c r="M1080" s="80"/>
      <c r="N1080" s="80"/>
      <c r="O1080" s="80"/>
      <c r="P1080" s="80"/>
    </row>
    <row r="1081" spans="3:16" s="1" customFormat="1" ht="15.95" customHeight="1">
      <c r="C1081" s="80"/>
      <c r="K1081" s="80"/>
      <c r="L1081" s="80"/>
      <c r="M1081" s="80"/>
      <c r="N1081" s="80"/>
      <c r="O1081" s="80"/>
      <c r="P1081" s="80"/>
    </row>
    <row r="1082" spans="3:16" s="1" customFormat="1" ht="15.95" customHeight="1">
      <c r="C1082" s="80"/>
      <c r="K1082" s="80"/>
      <c r="L1082" s="80"/>
      <c r="M1082" s="80"/>
      <c r="N1082" s="80"/>
      <c r="O1082" s="80"/>
      <c r="P1082" s="80"/>
    </row>
    <row r="1083" spans="3:16" s="1" customFormat="1" ht="15.95" customHeight="1">
      <c r="C1083" s="80"/>
      <c r="K1083" s="80"/>
      <c r="L1083" s="80"/>
      <c r="M1083" s="80"/>
      <c r="N1083" s="80"/>
      <c r="O1083" s="80"/>
      <c r="P1083" s="80"/>
    </row>
    <row r="1084" spans="3:16" s="1" customFormat="1" ht="15.95" customHeight="1">
      <c r="C1084" s="80"/>
      <c r="K1084" s="80"/>
      <c r="L1084" s="80"/>
      <c r="M1084" s="80"/>
      <c r="N1084" s="80"/>
      <c r="O1084" s="80"/>
      <c r="P1084" s="80"/>
    </row>
    <row r="1085" spans="3:16" s="1" customFormat="1" ht="15.95" customHeight="1">
      <c r="C1085" s="80"/>
      <c r="K1085" s="80"/>
      <c r="L1085" s="80"/>
      <c r="M1085" s="80"/>
      <c r="N1085" s="80"/>
      <c r="O1085" s="80"/>
      <c r="P1085" s="80"/>
    </row>
    <row r="1086" spans="3:16" s="1" customFormat="1" ht="15.95" customHeight="1">
      <c r="C1086" s="80"/>
      <c r="K1086" s="80"/>
      <c r="L1086" s="80"/>
      <c r="M1086" s="80"/>
      <c r="N1086" s="80"/>
      <c r="O1086" s="80"/>
      <c r="P1086" s="80"/>
    </row>
    <row r="1087" spans="3:16" s="1" customFormat="1" ht="15.95" customHeight="1">
      <c r="C1087" s="80"/>
      <c r="K1087" s="80"/>
      <c r="L1087" s="80"/>
      <c r="M1087" s="80"/>
      <c r="N1087" s="80"/>
      <c r="O1087" s="80"/>
      <c r="P1087" s="80"/>
    </row>
    <row r="1088" spans="3:16" s="1" customFormat="1" ht="15.95" customHeight="1">
      <c r="C1088" s="80"/>
      <c r="K1088" s="80"/>
      <c r="L1088" s="80"/>
      <c r="M1088" s="80"/>
      <c r="N1088" s="80"/>
      <c r="O1088" s="80"/>
      <c r="P1088" s="80"/>
    </row>
    <row r="1089" spans="3:16" s="1" customFormat="1" ht="15.95" customHeight="1">
      <c r="C1089" s="80"/>
      <c r="K1089" s="80"/>
      <c r="L1089" s="80"/>
      <c r="M1089" s="80"/>
      <c r="N1089" s="80"/>
      <c r="O1089" s="80"/>
      <c r="P1089" s="80"/>
    </row>
    <row r="1090" spans="3:16" s="1" customFormat="1" ht="15.95" customHeight="1">
      <c r="C1090" s="80"/>
      <c r="K1090" s="80"/>
      <c r="L1090" s="80"/>
      <c r="M1090" s="80"/>
      <c r="N1090" s="80"/>
      <c r="O1090" s="80"/>
      <c r="P1090" s="80"/>
    </row>
    <row r="1091" spans="3:16" s="1" customFormat="1" ht="15.95" customHeight="1">
      <c r="C1091" s="80"/>
      <c r="K1091" s="80"/>
      <c r="L1091" s="80"/>
      <c r="M1091" s="80"/>
      <c r="N1091" s="80"/>
      <c r="O1091" s="80"/>
      <c r="P1091" s="80"/>
    </row>
    <row r="1092" spans="3:16" s="1" customFormat="1" ht="15.95" customHeight="1">
      <c r="C1092" s="80"/>
      <c r="K1092" s="80"/>
      <c r="L1092" s="80"/>
      <c r="M1092" s="80"/>
      <c r="N1092" s="80"/>
      <c r="O1092" s="80"/>
      <c r="P1092" s="80"/>
    </row>
    <row r="1093" spans="3:16" s="1" customFormat="1" ht="15.95" customHeight="1">
      <c r="C1093" s="80"/>
      <c r="K1093" s="80"/>
      <c r="L1093" s="80"/>
      <c r="M1093" s="80"/>
      <c r="N1093" s="80"/>
      <c r="O1093" s="80"/>
      <c r="P1093" s="80"/>
    </row>
    <row r="1094" spans="3:16" s="1" customFormat="1" ht="15.95" customHeight="1">
      <c r="C1094" s="80"/>
      <c r="K1094" s="80"/>
      <c r="L1094" s="80"/>
      <c r="M1094" s="80"/>
      <c r="N1094" s="80"/>
      <c r="O1094" s="80"/>
      <c r="P1094" s="80"/>
    </row>
    <row r="1095" spans="3:16" s="1" customFormat="1" ht="15.95" customHeight="1">
      <c r="C1095" s="80"/>
      <c r="K1095" s="80"/>
      <c r="L1095" s="80"/>
      <c r="M1095" s="80"/>
      <c r="N1095" s="80"/>
      <c r="O1095" s="80"/>
      <c r="P1095" s="80"/>
    </row>
    <row r="1096" spans="3:16" s="1" customFormat="1" ht="15.95" customHeight="1">
      <c r="C1096" s="80"/>
      <c r="K1096" s="80"/>
      <c r="L1096" s="80"/>
      <c r="M1096" s="80"/>
      <c r="N1096" s="80"/>
      <c r="O1096" s="80"/>
      <c r="P1096" s="80"/>
    </row>
    <row r="1097" spans="3:16" s="1" customFormat="1" ht="15.95" customHeight="1">
      <c r="C1097" s="80"/>
      <c r="K1097" s="80"/>
      <c r="L1097" s="80"/>
      <c r="M1097" s="80"/>
      <c r="N1097" s="80"/>
      <c r="O1097" s="80"/>
      <c r="P1097" s="80"/>
    </row>
    <row r="1098" spans="3:16" s="1" customFormat="1" ht="15.95" customHeight="1">
      <c r="C1098" s="80"/>
      <c r="K1098" s="80"/>
      <c r="L1098" s="80"/>
      <c r="M1098" s="80"/>
      <c r="N1098" s="80"/>
      <c r="O1098" s="80"/>
      <c r="P1098" s="80"/>
    </row>
    <row r="1099" spans="3:16" s="1" customFormat="1" ht="15.95" customHeight="1">
      <c r="C1099" s="80"/>
      <c r="K1099" s="80"/>
      <c r="L1099" s="80"/>
      <c r="M1099" s="80"/>
      <c r="N1099" s="80"/>
      <c r="O1099" s="80"/>
      <c r="P1099" s="80"/>
    </row>
    <row r="1100" spans="3:16" s="1" customFormat="1" ht="15.95" customHeight="1">
      <c r="C1100" s="80"/>
      <c r="K1100" s="80"/>
      <c r="L1100" s="80"/>
      <c r="M1100" s="80"/>
      <c r="N1100" s="80"/>
      <c r="O1100" s="80"/>
      <c r="P1100" s="80"/>
    </row>
    <row r="1101" spans="3:16" s="1" customFormat="1" ht="15.95" customHeight="1">
      <c r="C1101" s="80"/>
      <c r="K1101" s="80"/>
      <c r="L1101" s="80"/>
      <c r="M1101" s="80"/>
      <c r="N1101" s="80"/>
      <c r="O1101" s="80"/>
      <c r="P1101" s="80"/>
    </row>
    <row r="1102" spans="3:16" s="1" customFormat="1" ht="15.95" customHeight="1">
      <c r="C1102" s="80"/>
      <c r="K1102" s="80"/>
      <c r="L1102" s="80"/>
      <c r="M1102" s="80"/>
      <c r="N1102" s="80"/>
      <c r="O1102" s="80"/>
      <c r="P1102" s="80"/>
    </row>
    <row r="1103" spans="3:16" s="1" customFormat="1" ht="15.95" customHeight="1">
      <c r="C1103" s="80"/>
      <c r="K1103" s="80"/>
      <c r="L1103" s="80"/>
      <c r="M1103" s="80"/>
      <c r="N1103" s="80"/>
      <c r="O1103" s="80"/>
      <c r="P1103" s="80"/>
    </row>
    <row r="1104" spans="3:16" s="1" customFormat="1" ht="15.95" customHeight="1">
      <c r="C1104" s="80"/>
      <c r="K1104" s="80"/>
      <c r="L1104" s="80"/>
      <c r="M1104" s="80"/>
      <c r="N1104" s="80"/>
      <c r="O1104" s="80"/>
      <c r="P1104" s="80"/>
    </row>
    <row r="1105" spans="3:16" s="1" customFormat="1" ht="15.95" customHeight="1">
      <c r="C1105" s="80"/>
      <c r="K1105" s="80"/>
      <c r="L1105" s="80"/>
      <c r="M1105" s="80"/>
      <c r="N1105" s="80"/>
      <c r="O1105" s="80"/>
      <c r="P1105" s="80"/>
    </row>
    <row r="1106" spans="3:16" s="1" customFormat="1" ht="15.95" customHeight="1">
      <c r="C1106" s="80"/>
      <c r="K1106" s="80"/>
      <c r="L1106" s="80"/>
      <c r="M1106" s="80"/>
      <c r="N1106" s="80"/>
      <c r="O1106" s="80"/>
      <c r="P1106" s="80"/>
    </row>
    <row r="1107" spans="3:16" s="1" customFormat="1" ht="15.95" customHeight="1">
      <c r="C1107" s="80"/>
      <c r="K1107" s="80"/>
      <c r="L1107" s="80"/>
      <c r="M1107" s="80"/>
      <c r="N1107" s="80"/>
      <c r="O1107" s="80"/>
      <c r="P1107" s="80"/>
    </row>
    <row r="1108" spans="3:16" s="1" customFormat="1" ht="15.95" customHeight="1">
      <c r="C1108" s="80"/>
      <c r="K1108" s="80"/>
      <c r="L1108" s="80"/>
      <c r="M1108" s="80"/>
      <c r="N1108" s="80"/>
      <c r="O1108" s="80"/>
      <c r="P1108" s="80"/>
    </row>
    <row r="1109" spans="3:16" s="1" customFormat="1" ht="15.95" customHeight="1">
      <c r="C1109" s="80"/>
      <c r="K1109" s="80"/>
      <c r="L1109" s="80"/>
      <c r="M1109" s="80"/>
      <c r="N1109" s="80"/>
      <c r="O1109" s="80"/>
      <c r="P1109" s="80"/>
    </row>
    <row r="1110" spans="3:16" s="1" customFormat="1" ht="15.95" customHeight="1">
      <c r="C1110" s="80"/>
      <c r="K1110" s="80"/>
      <c r="L1110" s="80"/>
      <c r="M1110" s="80"/>
      <c r="N1110" s="80"/>
      <c r="O1110" s="80"/>
      <c r="P1110" s="80"/>
    </row>
    <row r="1111" spans="3:16" s="1" customFormat="1" ht="15.95" customHeight="1">
      <c r="C1111" s="80"/>
      <c r="K1111" s="80"/>
      <c r="L1111" s="80"/>
      <c r="M1111" s="80"/>
      <c r="N1111" s="80"/>
      <c r="O1111" s="80"/>
      <c r="P1111" s="80"/>
    </row>
    <row r="1112" spans="3:16" s="1" customFormat="1" ht="15.95" customHeight="1">
      <c r="C1112" s="80"/>
      <c r="K1112" s="80"/>
      <c r="L1112" s="80"/>
      <c r="M1112" s="80"/>
      <c r="N1112" s="80"/>
      <c r="O1112" s="80"/>
      <c r="P1112" s="80"/>
    </row>
    <row r="1113" spans="3:16" s="1" customFormat="1" ht="15.95" customHeight="1">
      <c r="C1113" s="80"/>
      <c r="K1113" s="80"/>
      <c r="L1113" s="80"/>
      <c r="M1113" s="80"/>
      <c r="N1113" s="80"/>
      <c r="O1113" s="80"/>
      <c r="P1113" s="80"/>
    </row>
    <row r="1114" spans="3:16" s="1" customFormat="1" ht="15.95" customHeight="1">
      <c r="C1114" s="80"/>
      <c r="K1114" s="80"/>
      <c r="L1114" s="80"/>
      <c r="M1114" s="80"/>
      <c r="N1114" s="80"/>
      <c r="O1114" s="80"/>
      <c r="P1114" s="80"/>
    </row>
    <row r="1115" spans="3:16" s="1" customFormat="1" ht="15.95" customHeight="1">
      <c r="C1115" s="80"/>
      <c r="K1115" s="80"/>
      <c r="L1115" s="80"/>
      <c r="M1115" s="80"/>
      <c r="N1115" s="80"/>
      <c r="O1115" s="80"/>
      <c r="P1115" s="80"/>
    </row>
    <row r="1116" spans="3:16" s="1" customFormat="1" ht="15.95" customHeight="1">
      <c r="C1116" s="80"/>
      <c r="K1116" s="80"/>
      <c r="L1116" s="80"/>
      <c r="M1116" s="80"/>
      <c r="N1116" s="80"/>
      <c r="O1116" s="80"/>
      <c r="P1116" s="80"/>
    </row>
    <row r="1117" spans="3:16" s="1" customFormat="1" ht="15.95" customHeight="1">
      <c r="C1117" s="80"/>
      <c r="K1117" s="80"/>
      <c r="L1117" s="80"/>
      <c r="M1117" s="80"/>
      <c r="N1117" s="80"/>
      <c r="O1117" s="80"/>
      <c r="P1117" s="80"/>
    </row>
    <row r="1118" spans="3:16" s="1" customFormat="1" ht="15.95" customHeight="1">
      <c r="C1118" s="80"/>
      <c r="K1118" s="80"/>
      <c r="L1118" s="80"/>
      <c r="M1118" s="80"/>
      <c r="N1118" s="80"/>
      <c r="O1118" s="80"/>
      <c r="P1118" s="80"/>
    </row>
    <row r="1119" spans="3:16" s="1" customFormat="1" ht="15.95" customHeight="1">
      <c r="C1119" s="80"/>
      <c r="K1119" s="80"/>
      <c r="L1119" s="80"/>
      <c r="M1119" s="80"/>
      <c r="N1119" s="80"/>
      <c r="O1119" s="80"/>
      <c r="P1119" s="80"/>
    </row>
    <row r="1120" spans="3:16" s="1" customFormat="1" ht="15.95" customHeight="1">
      <c r="C1120" s="80"/>
      <c r="K1120" s="80"/>
      <c r="L1120" s="80"/>
      <c r="M1120" s="80"/>
      <c r="N1120" s="80"/>
      <c r="O1120" s="80"/>
      <c r="P1120" s="80"/>
    </row>
    <row r="1121" spans="3:16" s="1" customFormat="1" ht="15.95" customHeight="1">
      <c r="C1121" s="80"/>
      <c r="K1121" s="80"/>
      <c r="L1121" s="80"/>
      <c r="M1121" s="80"/>
      <c r="N1121" s="80"/>
      <c r="O1121" s="80"/>
      <c r="P1121" s="80"/>
    </row>
    <row r="1122" spans="3:16" s="1" customFormat="1" ht="15.95" customHeight="1">
      <c r="C1122" s="80"/>
      <c r="K1122" s="80"/>
      <c r="L1122" s="80"/>
      <c r="M1122" s="80"/>
      <c r="N1122" s="80"/>
      <c r="O1122" s="80"/>
      <c r="P1122" s="80"/>
    </row>
    <row r="1123" spans="3:16" s="1" customFormat="1" ht="15.95" customHeight="1">
      <c r="C1123" s="80"/>
      <c r="K1123" s="80"/>
      <c r="L1123" s="80"/>
      <c r="M1123" s="80"/>
      <c r="N1123" s="80"/>
      <c r="O1123" s="80"/>
      <c r="P1123" s="80"/>
    </row>
    <row r="1124" spans="3:16" s="1" customFormat="1" ht="15.95" customHeight="1">
      <c r="C1124" s="80"/>
      <c r="K1124" s="80"/>
      <c r="L1124" s="80"/>
      <c r="M1124" s="80"/>
      <c r="N1124" s="80"/>
      <c r="O1124" s="80"/>
      <c r="P1124" s="80"/>
    </row>
    <row r="1125" spans="3:16" s="1" customFormat="1" ht="15.95" customHeight="1">
      <c r="C1125" s="80"/>
      <c r="K1125" s="80"/>
      <c r="L1125" s="80"/>
      <c r="M1125" s="80"/>
      <c r="N1125" s="80"/>
      <c r="O1125" s="80"/>
      <c r="P1125" s="80"/>
    </row>
    <row r="1126" spans="3:16" s="1" customFormat="1" ht="15.95" customHeight="1">
      <c r="C1126" s="80"/>
      <c r="K1126" s="80"/>
      <c r="L1126" s="80"/>
      <c r="M1126" s="80"/>
      <c r="N1126" s="80"/>
      <c r="O1126" s="80"/>
      <c r="P1126" s="80"/>
    </row>
    <row r="1127" spans="3:16" s="1" customFormat="1" ht="15.95" customHeight="1">
      <c r="C1127" s="80"/>
      <c r="K1127" s="80"/>
      <c r="L1127" s="80"/>
      <c r="M1127" s="80"/>
      <c r="N1127" s="80"/>
      <c r="O1127" s="80"/>
      <c r="P1127" s="80"/>
    </row>
    <row r="1128" spans="3:16" s="1" customFormat="1" ht="15.95" customHeight="1">
      <c r="C1128" s="80"/>
      <c r="K1128" s="80"/>
      <c r="L1128" s="80"/>
      <c r="M1128" s="80"/>
      <c r="N1128" s="80"/>
      <c r="O1128" s="80"/>
      <c r="P1128" s="80"/>
    </row>
    <row r="1129" spans="3:16" s="1" customFormat="1" ht="15.95" customHeight="1">
      <c r="C1129" s="80"/>
      <c r="K1129" s="80"/>
      <c r="L1129" s="80"/>
      <c r="M1129" s="80"/>
      <c r="N1129" s="80"/>
      <c r="O1129" s="80"/>
      <c r="P1129" s="80"/>
    </row>
    <row r="1130" spans="3:16" s="1" customFormat="1" ht="15.95" customHeight="1">
      <c r="C1130" s="80"/>
      <c r="K1130" s="80"/>
      <c r="L1130" s="80"/>
      <c r="M1130" s="80"/>
      <c r="N1130" s="80"/>
      <c r="O1130" s="80"/>
      <c r="P1130" s="80"/>
    </row>
    <row r="1131" spans="3:16" s="1" customFormat="1" ht="15.95" customHeight="1">
      <c r="C1131" s="80"/>
      <c r="K1131" s="80"/>
      <c r="L1131" s="80"/>
      <c r="M1131" s="80"/>
      <c r="N1131" s="80"/>
      <c r="O1131" s="80"/>
      <c r="P1131" s="80"/>
    </row>
    <row r="1132" spans="3:16" s="1" customFormat="1" ht="15.95" customHeight="1">
      <c r="C1132" s="80"/>
      <c r="K1132" s="80"/>
      <c r="L1132" s="80"/>
      <c r="M1132" s="80"/>
      <c r="N1132" s="80"/>
      <c r="O1132" s="80"/>
      <c r="P1132" s="80"/>
    </row>
    <row r="1133" spans="3:16" s="1" customFormat="1" ht="15.95" customHeight="1">
      <c r="C1133" s="80"/>
      <c r="K1133" s="80"/>
      <c r="L1133" s="80"/>
      <c r="M1133" s="80"/>
      <c r="N1133" s="80"/>
      <c r="O1133" s="80"/>
      <c r="P1133" s="80"/>
    </row>
    <row r="1134" spans="3:16" s="1" customFormat="1" ht="15.95" customHeight="1">
      <c r="C1134" s="80"/>
      <c r="K1134" s="80"/>
      <c r="L1134" s="80"/>
      <c r="M1134" s="80"/>
      <c r="N1134" s="80"/>
      <c r="O1134" s="80"/>
      <c r="P1134" s="80"/>
    </row>
    <row r="1135" spans="3:16" s="1" customFormat="1" ht="15.95" customHeight="1">
      <c r="C1135" s="80"/>
      <c r="K1135" s="80"/>
      <c r="L1135" s="80"/>
      <c r="M1135" s="80"/>
      <c r="N1135" s="80"/>
      <c r="O1135" s="80"/>
      <c r="P1135" s="80"/>
    </row>
    <row r="1136" spans="3:16" s="1" customFormat="1" ht="15.95" customHeight="1">
      <c r="C1136" s="80"/>
      <c r="K1136" s="80"/>
      <c r="L1136" s="80"/>
      <c r="M1136" s="80"/>
      <c r="N1136" s="80"/>
      <c r="O1136" s="80"/>
      <c r="P1136" s="80"/>
    </row>
    <row r="1137" spans="3:16" s="1" customFormat="1" ht="15.95" customHeight="1">
      <c r="C1137" s="80"/>
      <c r="K1137" s="80"/>
      <c r="L1137" s="80"/>
      <c r="M1137" s="80"/>
      <c r="N1137" s="80"/>
      <c r="O1137" s="80"/>
      <c r="P1137" s="80"/>
    </row>
    <row r="1138" spans="3:16" s="1" customFormat="1" ht="15.95" customHeight="1">
      <c r="C1138" s="80"/>
      <c r="K1138" s="80"/>
      <c r="L1138" s="80"/>
      <c r="M1138" s="80"/>
      <c r="N1138" s="80"/>
      <c r="O1138" s="80"/>
      <c r="P1138" s="80"/>
    </row>
    <row r="1139" spans="3:16" s="1" customFormat="1" ht="15.95" customHeight="1">
      <c r="C1139" s="80"/>
      <c r="K1139" s="80"/>
      <c r="L1139" s="80"/>
      <c r="M1139" s="80"/>
      <c r="N1139" s="80"/>
      <c r="O1139" s="80"/>
      <c r="P1139" s="80"/>
    </row>
    <row r="1140" spans="3:16" s="1" customFormat="1" ht="15.95" customHeight="1">
      <c r="C1140" s="80"/>
      <c r="K1140" s="80"/>
      <c r="L1140" s="80"/>
      <c r="M1140" s="80"/>
      <c r="N1140" s="80"/>
      <c r="O1140" s="80"/>
      <c r="P1140" s="80"/>
    </row>
    <row r="1141" spans="3:16" s="1" customFormat="1" ht="15.95" customHeight="1">
      <c r="C1141" s="80"/>
      <c r="K1141" s="80"/>
      <c r="L1141" s="80"/>
      <c r="M1141" s="80"/>
      <c r="N1141" s="80"/>
      <c r="O1141" s="80"/>
      <c r="P1141" s="80"/>
    </row>
    <row r="1142" spans="3:16" s="1" customFormat="1" ht="15.95" customHeight="1">
      <c r="C1142" s="80"/>
      <c r="K1142" s="80"/>
      <c r="L1142" s="80"/>
      <c r="M1142" s="80"/>
      <c r="N1142" s="80"/>
      <c r="O1142" s="80"/>
      <c r="P1142" s="80"/>
    </row>
    <row r="1143" spans="3:16" s="1" customFormat="1" ht="15.95" customHeight="1">
      <c r="C1143" s="80"/>
      <c r="K1143" s="80"/>
      <c r="L1143" s="80"/>
      <c r="M1143" s="80"/>
      <c r="N1143" s="80"/>
      <c r="O1143" s="80"/>
      <c r="P1143" s="80"/>
    </row>
    <row r="1144" spans="3:16" s="1" customFormat="1" ht="15.95" customHeight="1">
      <c r="C1144" s="80"/>
      <c r="K1144" s="80"/>
      <c r="L1144" s="80"/>
      <c r="M1144" s="80"/>
      <c r="N1144" s="80"/>
      <c r="O1144" s="80"/>
      <c r="P1144" s="80"/>
    </row>
    <row r="1145" spans="3:16" s="1" customFormat="1" ht="15.95" customHeight="1">
      <c r="C1145" s="80"/>
      <c r="K1145" s="80"/>
      <c r="L1145" s="80"/>
      <c r="M1145" s="80"/>
      <c r="N1145" s="80"/>
      <c r="O1145" s="80"/>
      <c r="P1145" s="80"/>
    </row>
    <row r="1146" spans="3:16" s="1" customFormat="1" ht="15.95" customHeight="1">
      <c r="C1146" s="80"/>
      <c r="K1146" s="80"/>
      <c r="L1146" s="80"/>
      <c r="M1146" s="80"/>
      <c r="N1146" s="80"/>
      <c r="O1146" s="80"/>
      <c r="P1146" s="80"/>
    </row>
    <row r="1147" spans="3:16" s="1" customFormat="1" ht="15.95" customHeight="1">
      <c r="C1147" s="80"/>
      <c r="K1147" s="80"/>
      <c r="L1147" s="80"/>
      <c r="M1147" s="80"/>
      <c r="N1147" s="80"/>
      <c r="O1147" s="80"/>
      <c r="P1147" s="80"/>
    </row>
    <row r="1148" spans="3:16" s="1" customFormat="1" ht="15.95" customHeight="1">
      <c r="C1148" s="80"/>
      <c r="K1148" s="80"/>
      <c r="L1148" s="80"/>
      <c r="M1148" s="80"/>
      <c r="N1148" s="80"/>
      <c r="O1148" s="80"/>
      <c r="P1148" s="80"/>
    </row>
    <row r="1149" spans="3:16" s="1" customFormat="1" ht="15.95" customHeight="1">
      <c r="C1149" s="80"/>
      <c r="K1149" s="80"/>
      <c r="L1149" s="80"/>
      <c r="M1149" s="80"/>
      <c r="N1149" s="80"/>
      <c r="O1149" s="80"/>
      <c r="P1149" s="80"/>
    </row>
    <row r="1150" spans="3:16" s="1" customFormat="1" ht="15.95" customHeight="1">
      <c r="C1150" s="80"/>
      <c r="K1150" s="80"/>
      <c r="L1150" s="80"/>
      <c r="M1150" s="80"/>
      <c r="N1150" s="80"/>
      <c r="O1150" s="80"/>
      <c r="P1150" s="80"/>
    </row>
    <row r="1151" spans="3:16" s="1" customFormat="1" ht="15.95" customHeight="1">
      <c r="C1151" s="80"/>
      <c r="K1151" s="80"/>
      <c r="L1151" s="80"/>
      <c r="M1151" s="80"/>
      <c r="N1151" s="80"/>
      <c r="O1151" s="80"/>
      <c r="P1151" s="80"/>
    </row>
    <row r="1152" spans="3:16" s="1" customFormat="1" ht="15.95" customHeight="1">
      <c r="C1152" s="80"/>
      <c r="K1152" s="80"/>
      <c r="L1152" s="80"/>
      <c r="M1152" s="80"/>
      <c r="N1152" s="80"/>
      <c r="O1152" s="80"/>
      <c r="P1152" s="80"/>
    </row>
    <row r="1153" spans="3:16" s="1" customFormat="1" ht="15.95" customHeight="1">
      <c r="C1153" s="80"/>
      <c r="K1153" s="80"/>
      <c r="L1153" s="80"/>
      <c r="M1153" s="80"/>
      <c r="N1153" s="80"/>
      <c r="O1153" s="80"/>
      <c r="P1153" s="80"/>
    </row>
    <row r="1154" spans="3:16" s="1" customFormat="1" ht="15.95" customHeight="1">
      <c r="C1154" s="80"/>
      <c r="K1154" s="80"/>
      <c r="L1154" s="80"/>
      <c r="M1154" s="80"/>
      <c r="N1154" s="80"/>
      <c r="O1154" s="80"/>
      <c r="P1154" s="80"/>
    </row>
    <row r="1155" spans="3:16" s="1" customFormat="1" ht="15.95" customHeight="1">
      <c r="C1155" s="80"/>
      <c r="K1155" s="80"/>
      <c r="L1155" s="80"/>
      <c r="M1155" s="80"/>
      <c r="N1155" s="80"/>
      <c r="O1155" s="80"/>
      <c r="P1155" s="80"/>
    </row>
    <row r="1156" spans="3:16" s="1" customFormat="1" ht="15.95" customHeight="1">
      <c r="C1156" s="80"/>
      <c r="K1156" s="80"/>
      <c r="L1156" s="80"/>
      <c r="M1156" s="80"/>
      <c r="N1156" s="80"/>
      <c r="O1156" s="80"/>
      <c r="P1156" s="80"/>
    </row>
    <row r="1157" spans="3:16" s="1" customFormat="1" ht="15.95" customHeight="1">
      <c r="C1157" s="80"/>
      <c r="K1157" s="80"/>
      <c r="L1157" s="80"/>
      <c r="M1157" s="80"/>
      <c r="N1157" s="80"/>
      <c r="O1157" s="80"/>
      <c r="P1157" s="80"/>
    </row>
    <row r="1158" spans="3:16" s="1" customFormat="1" ht="15.95" customHeight="1">
      <c r="C1158" s="80"/>
      <c r="K1158" s="80"/>
      <c r="L1158" s="80"/>
      <c r="M1158" s="80"/>
      <c r="N1158" s="80"/>
      <c r="O1158" s="80"/>
      <c r="P1158" s="80"/>
    </row>
    <row r="1159" spans="3:16" s="1" customFormat="1" ht="15.95" customHeight="1">
      <c r="C1159" s="80"/>
      <c r="K1159" s="80"/>
      <c r="L1159" s="80"/>
      <c r="M1159" s="80"/>
      <c r="N1159" s="80"/>
      <c r="O1159" s="80"/>
      <c r="P1159" s="80"/>
    </row>
    <row r="1160" spans="3:16" s="1" customFormat="1" ht="15.95" customHeight="1">
      <c r="C1160" s="80"/>
      <c r="K1160" s="80"/>
      <c r="L1160" s="80"/>
      <c r="M1160" s="80"/>
      <c r="N1160" s="80"/>
      <c r="O1160" s="80"/>
      <c r="P1160" s="80"/>
    </row>
    <row r="1161" spans="3:16" s="1" customFormat="1" ht="15.95" customHeight="1">
      <c r="C1161" s="80"/>
      <c r="K1161" s="80"/>
      <c r="L1161" s="80"/>
      <c r="M1161" s="80"/>
      <c r="N1161" s="80"/>
      <c r="O1161" s="80"/>
      <c r="P1161" s="80"/>
    </row>
    <row r="1162" spans="3:16" s="1" customFormat="1" ht="15.95" customHeight="1">
      <c r="C1162" s="80"/>
      <c r="K1162" s="80"/>
      <c r="L1162" s="80"/>
      <c r="M1162" s="80"/>
      <c r="N1162" s="80"/>
      <c r="O1162" s="80"/>
      <c r="P1162" s="80"/>
    </row>
    <row r="1163" spans="3:16" s="1" customFormat="1" ht="15.95" customHeight="1">
      <c r="C1163" s="80"/>
      <c r="K1163" s="80"/>
      <c r="L1163" s="80"/>
      <c r="M1163" s="80"/>
      <c r="N1163" s="80"/>
      <c r="O1163" s="80"/>
      <c r="P1163" s="80"/>
    </row>
    <row r="1164" spans="3:16" s="1" customFormat="1" ht="15.95" customHeight="1">
      <c r="C1164" s="80"/>
      <c r="K1164" s="80"/>
      <c r="L1164" s="80"/>
      <c r="M1164" s="80"/>
      <c r="N1164" s="80"/>
      <c r="O1164" s="80"/>
      <c r="P1164" s="80"/>
    </row>
    <row r="1165" spans="3:16" s="1" customFormat="1" ht="15.95" customHeight="1">
      <c r="C1165" s="80"/>
      <c r="K1165" s="80"/>
      <c r="L1165" s="80"/>
      <c r="M1165" s="80"/>
      <c r="N1165" s="80"/>
      <c r="O1165" s="80"/>
      <c r="P1165" s="80"/>
    </row>
    <row r="1166" spans="3:16" s="1" customFormat="1" ht="15.95" customHeight="1">
      <c r="C1166" s="80"/>
      <c r="K1166" s="80"/>
      <c r="L1166" s="80"/>
      <c r="M1166" s="80"/>
      <c r="N1166" s="80"/>
      <c r="O1166" s="80"/>
      <c r="P1166" s="80"/>
    </row>
    <row r="1167" spans="3:16" s="1" customFormat="1" ht="15.95" customHeight="1">
      <c r="C1167" s="80"/>
      <c r="K1167" s="80"/>
      <c r="L1167" s="80"/>
      <c r="M1167" s="80"/>
      <c r="N1167" s="80"/>
      <c r="O1167" s="80"/>
      <c r="P1167" s="80"/>
    </row>
    <row r="1168" spans="3:16" s="1" customFormat="1" ht="15.95" customHeight="1">
      <c r="C1168" s="80"/>
      <c r="K1168" s="80"/>
      <c r="L1168" s="80"/>
      <c r="M1168" s="80"/>
      <c r="N1168" s="80"/>
      <c r="O1168" s="80"/>
      <c r="P1168" s="80"/>
    </row>
    <row r="1169" spans="3:16" s="1" customFormat="1" ht="15.95" customHeight="1">
      <c r="C1169" s="80"/>
      <c r="K1169" s="80"/>
      <c r="L1169" s="80"/>
      <c r="M1169" s="80"/>
      <c r="N1169" s="80"/>
      <c r="O1169" s="80"/>
      <c r="P1169" s="80"/>
    </row>
    <row r="1170" spans="3:16" s="1" customFormat="1" ht="15.95" customHeight="1">
      <c r="C1170" s="80"/>
      <c r="K1170" s="80"/>
      <c r="L1170" s="80"/>
      <c r="M1170" s="80"/>
      <c r="N1170" s="80"/>
      <c r="O1170" s="80"/>
      <c r="P1170" s="80"/>
    </row>
    <row r="1171" spans="3:16" s="1" customFormat="1" ht="15.95" customHeight="1">
      <c r="C1171" s="80"/>
      <c r="K1171" s="80"/>
      <c r="L1171" s="80"/>
      <c r="M1171" s="80"/>
      <c r="N1171" s="80"/>
      <c r="O1171" s="80"/>
      <c r="P1171" s="80"/>
    </row>
    <row r="1172" spans="3:16" s="1" customFormat="1" ht="15.95" customHeight="1">
      <c r="C1172" s="80"/>
      <c r="K1172" s="80"/>
      <c r="L1172" s="80"/>
      <c r="M1172" s="80"/>
      <c r="N1172" s="80"/>
      <c r="O1172" s="80"/>
      <c r="P1172" s="80"/>
    </row>
    <row r="1173" spans="3:16" s="1" customFormat="1" ht="15.95" customHeight="1">
      <c r="C1173" s="80"/>
      <c r="K1173" s="80"/>
      <c r="L1173" s="80"/>
      <c r="M1173" s="80"/>
      <c r="N1173" s="80"/>
      <c r="O1173" s="80"/>
      <c r="P1173" s="80"/>
    </row>
    <row r="1174" spans="3:16" s="1" customFormat="1" ht="15.95" customHeight="1">
      <c r="C1174" s="80"/>
      <c r="K1174" s="80"/>
      <c r="L1174" s="80"/>
      <c r="M1174" s="80"/>
      <c r="N1174" s="80"/>
      <c r="O1174" s="80"/>
      <c r="P1174" s="80"/>
    </row>
    <row r="1175" spans="3:16" s="1" customFormat="1" ht="15.95" customHeight="1">
      <c r="C1175" s="80"/>
      <c r="K1175" s="80"/>
      <c r="L1175" s="80"/>
      <c r="M1175" s="80"/>
      <c r="N1175" s="80"/>
      <c r="O1175" s="80"/>
      <c r="P1175" s="80"/>
    </row>
    <row r="1176" spans="3:16" s="1" customFormat="1" ht="15.95" customHeight="1">
      <c r="C1176" s="80"/>
      <c r="K1176" s="80"/>
      <c r="L1176" s="80"/>
      <c r="M1176" s="80"/>
      <c r="N1176" s="80"/>
      <c r="O1176" s="80"/>
      <c r="P1176" s="80"/>
    </row>
    <row r="1177" spans="3:16" s="1" customFormat="1" ht="15.95" customHeight="1">
      <c r="C1177" s="80"/>
      <c r="K1177" s="80"/>
      <c r="L1177" s="80"/>
      <c r="M1177" s="80"/>
      <c r="N1177" s="80"/>
      <c r="O1177" s="80"/>
      <c r="P1177" s="80"/>
    </row>
    <row r="1178" spans="3:16" s="1" customFormat="1" ht="15.95" customHeight="1">
      <c r="C1178" s="80"/>
      <c r="K1178" s="80"/>
      <c r="L1178" s="80"/>
      <c r="M1178" s="80"/>
      <c r="N1178" s="80"/>
      <c r="O1178" s="80"/>
      <c r="P1178" s="80"/>
    </row>
    <row r="1179" spans="3:16" s="1" customFormat="1" ht="15.95" customHeight="1">
      <c r="C1179" s="80"/>
      <c r="K1179" s="80"/>
      <c r="L1179" s="80"/>
      <c r="M1179" s="80"/>
      <c r="N1179" s="80"/>
      <c r="O1179" s="80"/>
      <c r="P1179" s="80"/>
    </row>
    <row r="1180" spans="3:16" s="1" customFormat="1" ht="15.95" customHeight="1">
      <c r="C1180" s="80"/>
      <c r="K1180" s="80"/>
      <c r="L1180" s="80"/>
      <c r="M1180" s="80"/>
      <c r="N1180" s="80"/>
      <c r="O1180" s="80"/>
      <c r="P1180" s="80"/>
    </row>
    <row r="1181" spans="3:16" s="1" customFormat="1" ht="15.95" customHeight="1">
      <c r="C1181" s="80"/>
      <c r="K1181" s="80"/>
      <c r="L1181" s="80"/>
      <c r="M1181" s="80"/>
      <c r="N1181" s="80"/>
      <c r="O1181" s="80"/>
      <c r="P1181" s="80"/>
    </row>
    <row r="1182" spans="3:16" s="1" customFormat="1" ht="15.95" customHeight="1">
      <c r="C1182" s="80"/>
      <c r="K1182" s="80"/>
      <c r="L1182" s="80"/>
      <c r="M1182" s="80"/>
      <c r="N1182" s="80"/>
      <c r="O1182" s="80"/>
      <c r="P1182" s="80"/>
    </row>
    <row r="1183" spans="3:16" s="1" customFormat="1" ht="15.95" customHeight="1">
      <c r="C1183" s="80"/>
      <c r="K1183" s="80"/>
      <c r="L1183" s="80"/>
      <c r="M1183" s="80"/>
      <c r="N1183" s="80"/>
      <c r="O1183" s="80"/>
      <c r="P1183" s="80"/>
    </row>
    <row r="1184" spans="3:16" s="1" customFormat="1" ht="15.95" customHeight="1">
      <c r="C1184" s="80"/>
      <c r="K1184" s="80"/>
      <c r="L1184" s="80"/>
      <c r="M1184" s="80"/>
      <c r="N1184" s="80"/>
      <c r="O1184" s="80"/>
      <c r="P1184" s="80"/>
    </row>
    <row r="1185" spans="3:16" s="1" customFormat="1" ht="15.95" customHeight="1">
      <c r="C1185" s="80"/>
      <c r="K1185" s="80"/>
      <c r="L1185" s="80"/>
      <c r="M1185" s="80"/>
      <c r="N1185" s="80"/>
      <c r="O1185" s="80"/>
      <c r="P1185" s="80"/>
    </row>
    <row r="1186" spans="3:16" s="1" customFormat="1" ht="15.95" customHeight="1">
      <c r="C1186" s="80"/>
      <c r="K1186" s="80"/>
      <c r="L1186" s="80"/>
      <c r="M1186" s="80"/>
      <c r="N1186" s="80"/>
      <c r="O1186" s="80"/>
      <c r="P1186" s="80"/>
    </row>
    <row r="1187" spans="3:16" s="1" customFormat="1" ht="15.95" customHeight="1">
      <c r="C1187" s="80"/>
      <c r="K1187" s="80"/>
      <c r="L1187" s="80"/>
      <c r="M1187" s="80"/>
      <c r="N1187" s="80"/>
      <c r="O1187" s="80"/>
      <c r="P1187" s="80"/>
    </row>
    <row r="1188" spans="3:16" s="1" customFormat="1" ht="15.95" customHeight="1">
      <c r="C1188" s="80"/>
      <c r="K1188" s="80"/>
      <c r="L1188" s="80"/>
      <c r="M1188" s="80"/>
      <c r="N1188" s="80"/>
      <c r="O1188" s="80"/>
      <c r="P1188" s="80"/>
    </row>
    <row r="1189" spans="3:16" s="1" customFormat="1" ht="15.95" customHeight="1">
      <c r="C1189" s="80"/>
      <c r="K1189" s="80"/>
      <c r="L1189" s="80"/>
      <c r="M1189" s="80"/>
      <c r="N1189" s="80"/>
      <c r="O1189" s="80"/>
      <c r="P1189" s="80"/>
    </row>
    <row r="1190" spans="3:16" s="1" customFormat="1" ht="15.95" customHeight="1">
      <c r="C1190" s="80"/>
      <c r="K1190" s="80"/>
      <c r="L1190" s="80"/>
      <c r="M1190" s="80"/>
      <c r="N1190" s="80"/>
      <c r="O1190" s="80"/>
      <c r="P1190" s="80"/>
    </row>
    <row r="1191" spans="3:16" s="1" customFormat="1" ht="15.95" customHeight="1">
      <c r="C1191" s="80"/>
      <c r="K1191" s="80"/>
      <c r="L1191" s="80"/>
      <c r="M1191" s="80"/>
      <c r="N1191" s="80"/>
      <c r="O1191" s="80"/>
      <c r="P1191" s="80"/>
    </row>
    <row r="1192" spans="3:16" s="1" customFormat="1" ht="15.95" customHeight="1">
      <c r="C1192" s="80"/>
      <c r="K1192" s="80"/>
      <c r="L1192" s="80"/>
      <c r="M1192" s="80"/>
      <c r="N1192" s="80"/>
      <c r="O1192" s="80"/>
      <c r="P1192" s="80"/>
    </row>
    <row r="1193" spans="3:16" s="1" customFormat="1" ht="15.95" customHeight="1">
      <c r="C1193" s="80"/>
      <c r="K1193" s="80"/>
      <c r="L1193" s="80"/>
      <c r="M1193" s="80"/>
      <c r="N1193" s="80"/>
      <c r="O1193" s="80"/>
      <c r="P1193" s="80"/>
    </row>
    <row r="1194" spans="3:16" s="1" customFormat="1" ht="15.95" customHeight="1">
      <c r="C1194" s="80"/>
      <c r="K1194" s="80"/>
      <c r="L1194" s="80"/>
      <c r="M1194" s="80"/>
      <c r="N1194" s="80"/>
      <c r="O1194" s="80"/>
      <c r="P1194" s="80"/>
    </row>
    <row r="1195" spans="3:16" s="1" customFormat="1" ht="15.95" customHeight="1">
      <c r="C1195" s="80"/>
      <c r="K1195" s="80"/>
      <c r="L1195" s="80"/>
      <c r="M1195" s="80"/>
      <c r="N1195" s="80"/>
      <c r="O1195" s="80"/>
      <c r="P1195" s="80"/>
    </row>
    <row r="1196" spans="3:16" s="1" customFormat="1" ht="15.95" customHeight="1">
      <c r="C1196" s="80"/>
      <c r="K1196" s="80"/>
      <c r="L1196" s="80"/>
      <c r="M1196" s="80"/>
      <c r="N1196" s="80"/>
      <c r="O1196" s="80"/>
      <c r="P1196" s="80"/>
    </row>
    <row r="1197" spans="3:16" s="1" customFormat="1" ht="15.95" customHeight="1">
      <c r="C1197" s="80"/>
      <c r="K1197" s="80"/>
      <c r="L1197" s="80"/>
      <c r="M1197" s="80"/>
      <c r="N1197" s="80"/>
      <c r="O1197" s="80"/>
      <c r="P1197" s="80"/>
    </row>
    <row r="1198" spans="3:16" s="1" customFormat="1" ht="15.95" customHeight="1">
      <c r="C1198" s="80"/>
      <c r="K1198" s="80"/>
      <c r="L1198" s="80"/>
      <c r="M1198" s="80"/>
      <c r="N1198" s="80"/>
      <c r="O1198" s="80"/>
      <c r="P1198" s="80"/>
    </row>
    <row r="1199" spans="3:16" s="1" customFormat="1" ht="15.95" customHeight="1">
      <c r="C1199" s="80"/>
      <c r="K1199" s="80"/>
      <c r="L1199" s="80"/>
      <c r="M1199" s="80"/>
      <c r="N1199" s="80"/>
      <c r="O1199" s="80"/>
      <c r="P1199" s="80"/>
    </row>
    <row r="1200" spans="3:16" s="1" customFormat="1" ht="15.95" customHeight="1">
      <c r="C1200" s="80"/>
      <c r="K1200" s="80"/>
      <c r="L1200" s="80"/>
      <c r="M1200" s="80"/>
      <c r="N1200" s="80"/>
      <c r="O1200" s="80"/>
      <c r="P1200" s="80"/>
    </row>
    <row r="1201" spans="3:16" s="1" customFormat="1" ht="15.95" customHeight="1">
      <c r="C1201" s="80"/>
      <c r="K1201" s="80"/>
      <c r="L1201" s="80"/>
      <c r="M1201" s="80"/>
      <c r="N1201" s="80"/>
      <c r="O1201" s="80"/>
      <c r="P1201" s="80"/>
    </row>
    <row r="1202" spans="3:16" s="1" customFormat="1" ht="15.95" customHeight="1">
      <c r="C1202" s="80"/>
      <c r="K1202" s="80"/>
      <c r="L1202" s="80"/>
      <c r="M1202" s="80"/>
      <c r="N1202" s="80"/>
      <c r="O1202" s="80"/>
      <c r="P1202" s="80"/>
    </row>
    <row r="1203" spans="3:16" s="1" customFormat="1" ht="15.95" customHeight="1">
      <c r="C1203" s="80"/>
      <c r="K1203" s="80"/>
      <c r="L1203" s="80"/>
      <c r="M1203" s="80"/>
      <c r="N1203" s="80"/>
      <c r="O1203" s="80"/>
      <c r="P1203" s="80"/>
    </row>
    <row r="1204" spans="3:16" s="1" customFormat="1" ht="15.95" customHeight="1">
      <c r="C1204" s="80"/>
      <c r="K1204" s="80"/>
      <c r="L1204" s="80"/>
      <c r="M1204" s="80"/>
      <c r="N1204" s="80"/>
      <c r="O1204" s="80"/>
      <c r="P1204" s="80"/>
    </row>
    <row r="1205" spans="3:16" s="1" customFormat="1" ht="15.95" customHeight="1">
      <c r="C1205" s="80"/>
      <c r="K1205" s="80"/>
      <c r="L1205" s="80"/>
      <c r="M1205" s="80"/>
      <c r="N1205" s="80"/>
      <c r="O1205" s="80"/>
      <c r="P1205" s="80"/>
    </row>
    <row r="1206" spans="3:16" s="1" customFormat="1" ht="15.95" customHeight="1">
      <c r="C1206" s="80"/>
      <c r="K1206" s="80"/>
      <c r="L1206" s="80"/>
      <c r="M1206" s="80"/>
      <c r="N1206" s="80"/>
      <c r="O1206" s="80"/>
      <c r="P1206" s="80"/>
    </row>
    <row r="1207" spans="3:16" s="1" customFormat="1" ht="15.95" customHeight="1">
      <c r="C1207" s="80"/>
      <c r="K1207" s="80"/>
      <c r="L1207" s="80"/>
      <c r="M1207" s="80"/>
      <c r="N1207" s="80"/>
      <c r="O1207" s="80"/>
      <c r="P1207" s="80"/>
    </row>
    <row r="1208" spans="3:16" s="1" customFormat="1" ht="15.95" customHeight="1">
      <c r="C1208" s="80"/>
      <c r="K1208" s="80"/>
      <c r="L1208" s="80"/>
      <c r="M1208" s="80"/>
      <c r="N1208" s="80"/>
      <c r="O1208" s="80"/>
      <c r="P1208" s="80"/>
    </row>
    <row r="1209" spans="3:16" s="1" customFormat="1" ht="15.95" customHeight="1">
      <c r="C1209" s="80"/>
      <c r="K1209" s="80"/>
      <c r="L1209" s="80"/>
      <c r="M1209" s="80"/>
      <c r="N1209" s="80"/>
      <c r="O1209" s="80"/>
      <c r="P1209" s="80"/>
    </row>
    <row r="1210" spans="3:16" s="1" customFormat="1" ht="15.95" customHeight="1">
      <c r="C1210" s="80"/>
      <c r="K1210" s="80"/>
      <c r="L1210" s="80"/>
      <c r="M1210" s="80"/>
      <c r="N1210" s="80"/>
      <c r="O1210" s="80"/>
      <c r="P1210" s="80"/>
    </row>
    <row r="1211" spans="3:16" s="1" customFormat="1" ht="15.95" customHeight="1">
      <c r="C1211" s="80"/>
      <c r="K1211" s="80"/>
      <c r="L1211" s="80"/>
      <c r="M1211" s="80"/>
      <c r="N1211" s="80"/>
      <c r="O1211" s="80"/>
      <c r="P1211" s="80"/>
    </row>
    <row r="1212" spans="3:16" s="1" customFormat="1" ht="15.95" customHeight="1">
      <c r="C1212" s="80"/>
      <c r="K1212" s="80"/>
      <c r="L1212" s="80"/>
      <c r="M1212" s="80"/>
      <c r="N1212" s="80"/>
      <c r="O1212" s="80"/>
      <c r="P1212" s="80"/>
    </row>
    <row r="1213" spans="3:16" s="1" customFormat="1" ht="15.95" customHeight="1">
      <c r="C1213" s="80"/>
      <c r="K1213" s="80"/>
      <c r="L1213" s="80"/>
      <c r="M1213" s="80"/>
      <c r="N1213" s="80"/>
      <c r="O1213" s="80"/>
      <c r="P1213" s="80"/>
    </row>
    <row r="1214" spans="3:16" s="1" customFormat="1" ht="15.95" customHeight="1">
      <c r="C1214" s="80"/>
      <c r="K1214" s="80"/>
      <c r="L1214" s="80"/>
      <c r="M1214" s="80"/>
      <c r="N1214" s="80"/>
      <c r="O1214" s="80"/>
      <c r="P1214" s="80"/>
    </row>
    <row r="1215" spans="3:16" s="1" customFormat="1" ht="15.95" customHeight="1">
      <c r="C1215" s="80"/>
      <c r="K1215" s="80"/>
      <c r="L1215" s="80"/>
      <c r="M1215" s="80"/>
      <c r="N1215" s="80"/>
      <c r="O1215" s="80"/>
      <c r="P1215" s="80"/>
    </row>
    <row r="1216" spans="3:16" s="1" customFormat="1" ht="15.95" customHeight="1">
      <c r="C1216" s="80"/>
      <c r="K1216" s="80"/>
      <c r="L1216" s="80"/>
      <c r="M1216" s="80"/>
      <c r="N1216" s="80"/>
      <c r="O1216" s="80"/>
      <c r="P1216" s="80"/>
    </row>
    <row r="1217" spans="3:16" s="1" customFormat="1" ht="15.95" customHeight="1">
      <c r="C1217" s="80"/>
      <c r="K1217" s="80"/>
      <c r="L1217" s="80"/>
      <c r="M1217" s="80"/>
      <c r="N1217" s="80"/>
      <c r="O1217" s="80"/>
      <c r="P1217" s="80"/>
    </row>
    <row r="1218" spans="3:16" s="1" customFormat="1" ht="15.95" customHeight="1">
      <c r="C1218" s="80"/>
      <c r="K1218" s="80"/>
      <c r="L1218" s="80"/>
      <c r="M1218" s="80"/>
      <c r="N1218" s="80"/>
      <c r="O1218" s="80"/>
      <c r="P1218" s="80"/>
    </row>
    <row r="1219" spans="3:16" s="1" customFormat="1" ht="15.95" customHeight="1">
      <c r="C1219" s="80"/>
      <c r="K1219" s="80"/>
      <c r="L1219" s="80"/>
      <c r="M1219" s="80"/>
      <c r="N1219" s="80"/>
      <c r="O1219" s="80"/>
      <c r="P1219" s="80"/>
    </row>
    <row r="1220" spans="3:16" s="1" customFormat="1" ht="15.95" customHeight="1">
      <c r="C1220" s="80"/>
      <c r="K1220" s="80"/>
      <c r="L1220" s="80"/>
      <c r="M1220" s="80"/>
      <c r="N1220" s="80"/>
      <c r="O1220" s="80"/>
      <c r="P1220" s="80"/>
    </row>
    <row r="1221" spans="3:16" s="1" customFormat="1" ht="15.95" customHeight="1">
      <c r="C1221" s="80"/>
      <c r="K1221" s="80"/>
      <c r="L1221" s="80"/>
      <c r="M1221" s="80"/>
      <c r="N1221" s="80"/>
      <c r="O1221" s="80"/>
      <c r="P1221" s="80"/>
    </row>
    <row r="1222" spans="3:16" s="1" customFormat="1" ht="15.95" customHeight="1">
      <c r="C1222" s="80"/>
      <c r="K1222" s="80"/>
      <c r="L1222" s="80"/>
      <c r="M1222" s="80"/>
      <c r="N1222" s="80"/>
      <c r="O1222" s="80"/>
      <c r="P1222" s="80"/>
    </row>
    <row r="1223" spans="3:16" s="1" customFormat="1" ht="15.95" customHeight="1">
      <c r="C1223" s="80"/>
      <c r="K1223" s="80"/>
      <c r="L1223" s="80"/>
      <c r="M1223" s="80"/>
      <c r="N1223" s="80"/>
      <c r="O1223" s="80"/>
      <c r="P1223" s="80"/>
    </row>
    <row r="1224" spans="3:16" s="1" customFormat="1" ht="15.95" customHeight="1">
      <c r="C1224" s="80"/>
      <c r="K1224" s="80"/>
      <c r="L1224" s="80"/>
      <c r="M1224" s="80"/>
      <c r="N1224" s="80"/>
      <c r="O1224" s="80"/>
      <c r="P1224" s="80"/>
    </row>
    <row r="1225" spans="3:16" s="1" customFormat="1" ht="15.95" customHeight="1">
      <c r="C1225" s="80"/>
      <c r="K1225" s="80"/>
      <c r="L1225" s="80"/>
      <c r="M1225" s="80"/>
      <c r="N1225" s="80"/>
      <c r="O1225" s="80"/>
      <c r="P1225" s="80"/>
    </row>
    <row r="1226" spans="3:16" s="1" customFormat="1" ht="15.95" customHeight="1">
      <c r="C1226" s="80"/>
      <c r="K1226" s="80"/>
      <c r="L1226" s="80"/>
      <c r="M1226" s="80"/>
      <c r="N1226" s="80"/>
      <c r="O1226" s="80"/>
      <c r="P1226" s="80"/>
    </row>
    <row r="1227" spans="3:16" s="1" customFormat="1" ht="15.95" customHeight="1">
      <c r="C1227" s="80"/>
      <c r="K1227" s="80"/>
      <c r="L1227" s="80"/>
      <c r="M1227" s="80"/>
      <c r="N1227" s="80"/>
      <c r="O1227" s="80"/>
      <c r="P1227" s="80"/>
    </row>
    <row r="1228" spans="3:16" s="1" customFormat="1" ht="15.95" customHeight="1">
      <c r="C1228" s="80"/>
      <c r="K1228" s="80"/>
      <c r="L1228" s="80"/>
      <c r="M1228" s="80"/>
      <c r="N1228" s="80"/>
      <c r="O1228" s="80"/>
      <c r="P1228" s="80"/>
    </row>
    <row r="1229" spans="3:16" s="1" customFormat="1" ht="15.95" customHeight="1">
      <c r="C1229" s="80"/>
      <c r="K1229" s="80"/>
      <c r="L1229" s="80"/>
      <c r="M1229" s="80"/>
      <c r="N1229" s="80"/>
      <c r="O1229" s="80"/>
      <c r="P1229" s="80"/>
    </row>
    <row r="1230" spans="3:16" s="1" customFormat="1" ht="15.95" customHeight="1">
      <c r="C1230" s="80"/>
      <c r="K1230" s="80"/>
      <c r="L1230" s="80"/>
      <c r="M1230" s="80"/>
      <c r="N1230" s="80"/>
      <c r="O1230" s="80"/>
      <c r="P1230" s="80"/>
    </row>
    <row r="1231" spans="3:16" s="1" customFormat="1" ht="15.95" customHeight="1">
      <c r="C1231" s="80"/>
      <c r="K1231" s="80"/>
      <c r="L1231" s="80"/>
      <c r="M1231" s="80"/>
      <c r="N1231" s="80"/>
      <c r="O1231" s="80"/>
      <c r="P1231" s="80"/>
    </row>
    <row r="1232" spans="3:16" s="1" customFormat="1" ht="15.95" customHeight="1">
      <c r="C1232" s="80"/>
      <c r="K1232" s="80"/>
      <c r="L1232" s="80"/>
      <c r="M1232" s="80"/>
      <c r="N1232" s="80"/>
      <c r="O1232" s="80"/>
      <c r="P1232" s="80"/>
    </row>
    <row r="1233" spans="3:16" s="1" customFormat="1" ht="15.95" customHeight="1">
      <c r="C1233" s="80"/>
      <c r="K1233" s="80"/>
      <c r="L1233" s="80"/>
      <c r="M1233" s="80"/>
      <c r="N1233" s="80"/>
      <c r="O1233" s="80"/>
      <c r="P1233" s="80"/>
    </row>
    <row r="1234" spans="3:16" s="1" customFormat="1" ht="15.95" customHeight="1">
      <c r="C1234" s="80"/>
      <c r="K1234" s="80"/>
      <c r="L1234" s="80"/>
      <c r="M1234" s="80"/>
      <c r="N1234" s="80"/>
      <c r="O1234" s="80"/>
      <c r="P1234" s="80"/>
    </row>
    <row r="1235" spans="3:16" s="1" customFormat="1" ht="15.95" customHeight="1">
      <c r="C1235" s="80"/>
      <c r="K1235" s="80"/>
      <c r="L1235" s="80"/>
      <c r="M1235" s="80"/>
      <c r="N1235" s="80"/>
      <c r="O1235" s="80"/>
      <c r="P1235" s="80"/>
    </row>
    <row r="1236" spans="3:16" s="1" customFormat="1" ht="15.95" customHeight="1">
      <c r="C1236" s="80"/>
      <c r="K1236" s="80"/>
      <c r="L1236" s="80"/>
      <c r="M1236" s="80"/>
      <c r="N1236" s="80"/>
      <c r="O1236" s="80"/>
      <c r="P1236" s="80"/>
    </row>
    <row r="1237" spans="3:16" s="1" customFormat="1" ht="15.95" customHeight="1">
      <c r="C1237" s="80"/>
      <c r="K1237" s="80"/>
      <c r="L1237" s="80"/>
      <c r="M1237" s="80"/>
      <c r="N1237" s="80"/>
      <c r="O1237" s="80"/>
      <c r="P1237" s="80"/>
    </row>
    <row r="1238" spans="3:16" s="1" customFormat="1" ht="15.95" customHeight="1">
      <c r="C1238" s="80"/>
      <c r="K1238" s="80"/>
      <c r="L1238" s="80"/>
      <c r="M1238" s="80"/>
      <c r="N1238" s="80"/>
      <c r="O1238" s="80"/>
      <c r="P1238" s="80"/>
    </row>
    <row r="1239" spans="3:16" s="1" customFormat="1" ht="15.95" customHeight="1">
      <c r="C1239" s="80"/>
      <c r="K1239" s="80"/>
      <c r="L1239" s="80"/>
      <c r="M1239" s="80"/>
      <c r="N1239" s="80"/>
      <c r="O1239" s="80"/>
      <c r="P1239" s="80"/>
    </row>
    <row r="1240" spans="3:16" s="1" customFormat="1" ht="15.95" customHeight="1">
      <c r="C1240" s="80"/>
      <c r="K1240" s="80"/>
      <c r="L1240" s="80"/>
      <c r="M1240" s="80"/>
      <c r="N1240" s="80"/>
      <c r="O1240" s="80"/>
      <c r="P1240" s="80"/>
    </row>
    <row r="1241" spans="3:16" s="1" customFormat="1" ht="15.95" customHeight="1">
      <c r="C1241" s="80"/>
      <c r="K1241" s="80"/>
      <c r="L1241" s="80"/>
      <c r="M1241" s="80"/>
      <c r="N1241" s="80"/>
      <c r="O1241" s="80"/>
      <c r="P1241" s="80"/>
    </row>
    <row r="1242" spans="3:16" s="1" customFormat="1" ht="15.95" customHeight="1">
      <c r="C1242" s="80"/>
      <c r="K1242" s="80"/>
      <c r="L1242" s="80"/>
      <c r="M1242" s="80"/>
      <c r="N1242" s="80"/>
      <c r="O1242" s="80"/>
      <c r="P1242" s="80"/>
    </row>
    <row r="1243" spans="3:16" s="1" customFormat="1" ht="15.95" customHeight="1">
      <c r="C1243" s="80"/>
      <c r="K1243" s="80"/>
      <c r="L1243" s="80"/>
      <c r="M1243" s="80"/>
      <c r="N1243" s="80"/>
      <c r="O1243" s="80"/>
      <c r="P1243" s="80"/>
    </row>
    <row r="1244" spans="3:16" s="1" customFormat="1" ht="15.95" customHeight="1">
      <c r="C1244" s="80"/>
      <c r="K1244" s="80"/>
      <c r="L1244" s="80"/>
      <c r="M1244" s="80"/>
      <c r="N1244" s="80"/>
      <c r="O1244" s="80"/>
      <c r="P1244" s="80"/>
    </row>
    <row r="1245" spans="3:16" s="1" customFormat="1" ht="15.95" customHeight="1">
      <c r="C1245" s="80"/>
      <c r="K1245" s="80"/>
      <c r="L1245" s="80"/>
      <c r="M1245" s="80"/>
      <c r="N1245" s="80"/>
      <c r="O1245" s="80"/>
      <c r="P1245" s="80"/>
    </row>
    <row r="1246" spans="3:16" s="1" customFormat="1" ht="15.95" customHeight="1">
      <c r="C1246" s="80"/>
      <c r="K1246" s="80"/>
      <c r="L1246" s="80"/>
      <c r="M1246" s="80"/>
      <c r="N1246" s="80"/>
      <c r="O1246" s="80"/>
      <c r="P1246" s="80"/>
    </row>
    <row r="1247" spans="3:16" s="1" customFormat="1" ht="15.95" customHeight="1">
      <c r="C1247" s="80"/>
      <c r="K1247" s="80"/>
      <c r="L1247" s="80"/>
      <c r="M1247" s="80"/>
      <c r="N1247" s="80"/>
      <c r="O1247" s="80"/>
      <c r="P1247" s="80"/>
    </row>
    <row r="1248" spans="3:16" s="1" customFormat="1" ht="15.95" customHeight="1">
      <c r="C1248" s="80"/>
      <c r="K1248" s="80"/>
      <c r="L1248" s="80"/>
      <c r="M1248" s="80"/>
      <c r="N1248" s="80"/>
      <c r="O1248" s="80"/>
      <c r="P1248" s="80"/>
    </row>
    <row r="1249" spans="3:16" s="1" customFormat="1" ht="15.95" customHeight="1">
      <c r="C1249" s="80"/>
      <c r="K1249" s="80"/>
      <c r="L1249" s="80"/>
      <c r="M1249" s="80"/>
      <c r="N1249" s="80"/>
      <c r="O1249" s="80"/>
      <c r="P1249" s="80"/>
    </row>
    <row r="1250" spans="3:16" s="1" customFormat="1" ht="15.95" customHeight="1">
      <c r="C1250" s="80"/>
      <c r="K1250" s="80"/>
      <c r="L1250" s="80"/>
      <c r="M1250" s="80"/>
      <c r="N1250" s="80"/>
      <c r="O1250" s="80"/>
      <c r="P1250" s="80"/>
    </row>
    <row r="1251" spans="3:16" s="1" customFormat="1" ht="15.95" customHeight="1">
      <c r="C1251" s="80"/>
      <c r="K1251" s="80"/>
      <c r="L1251" s="80"/>
      <c r="M1251" s="80"/>
      <c r="N1251" s="80"/>
      <c r="O1251" s="80"/>
      <c r="P1251" s="80"/>
    </row>
    <row r="1252" spans="3:16" s="1" customFormat="1" ht="15.95" customHeight="1">
      <c r="C1252" s="80"/>
      <c r="K1252" s="80"/>
      <c r="L1252" s="80"/>
      <c r="M1252" s="80"/>
      <c r="N1252" s="80"/>
      <c r="O1252" s="80"/>
      <c r="P1252" s="80"/>
    </row>
    <row r="1253" spans="3:16" s="1" customFormat="1" ht="15.95" customHeight="1">
      <c r="C1253" s="80"/>
      <c r="K1253" s="80"/>
      <c r="L1253" s="80"/>
      <c r="M1253" s="80"/>
      <c r="N1253" s="80"/>
      <c r="O1253" s="80"/>
      <c r="P1253" s="80"/>
    </row>
    <row r="1254" spans="3:16" s="1" customFormat="1" ht="15.95" customHeight="1">
      <c r="C1254" s="80"/>
      <c r="K1254" s="80"/>
      <c r="L1254" s="80"/>
      <c r="M1254" s="80"/>
      <c r="N1254" s="80"/>
      <c r="O1254" s="80"/>
      <c r="P1254" s="80"/>
    </row>
    <row r="1255" spans="3:16" s="1" customFormat="1" ht="15.95" customHeight="1">
      <c r="C1255" s="80"/>
      <c r="K1255" s="80"/>
      <c r="L1255" s="80"/>
      <c r="M1255" s="80"/>
      <c r="N1255" s="80"/>
      <c r="O1255" s="80"/>
      <c r="P1255" s="80"/>
    </row>
    <row r="1256" spans="3:16" s="1" customFormat="1" ht="15.95" customHeight="1">
      <c r="C1256" s="80"/>
      <c r="K1256" s="80"/>
      <c r="L1256" s="80"/>
      <c r="M1256" s="80"/>
      <c r="N1256" s="80"/>
      <c r="O1256" s="80"/>
      <c r="P1256" s="80"/>
    </row>
    <row r="1257" spans="3:16" s="1" customFormat="1" ht="15.95" customHeight="1">
      <c r="C1257" s="80"/>
      <c r="K1257" s="80"/>
      <c r="L1257" s="80"/>
      <c r="M1257" s="80"/>
      <c r="N1257" s="80"/>
      <c r="O1257" s="80"/>
      <c r="P1257" s="80"/>
    </row>
    <row r="1258" spans="3:16" s="1" customFormat="1" ht="15.95" customHeight="1">
      <c r="C1258" s="80"/>
      <c r="K1258" s="80"/>
      <c r="L1258" s="80"/>
      <c r="M1258" s="80"/>
      <c r="N1258" s="80"/>
      <c r="O1258" s="80"/>
      <c r="P1258" s="80"/>
    </row>
    <row r="1259" spans="3:16" s="1" customFormat="1" ht="15.95" customHeight="1">
      <c r="C1259" s="80"/>
      <c r="K1259" s="80"/>
      <c r="L1259" s="80"/>
      <c r="M1259" s="80"/>
      <c r="N1259" s="80"/>
      <c r="O1259" s="80"/>
      <c r="P1259" s="80"/>
    </row>
    <row r="1260" spans="3:16" s="1" customFormat="1" ht="15.95" customHeight="1">
      <c r="C1260" s="80"/>
      <c r="K1260" s="80"/>
      <c r="L1260" s="80"/>
      <c r="M1260" s="80"/>
      <c r="N1260" s="80"/>
      <c r="O1260" s="80"/>
      <c r="P1260" s="80"/>
    </row>
    <row r="1261" spans="3:16" s="1" customFormat="1" ht="15.95" customHeight="1">
      <c r="C1261" s="80"/>
      <c r="K1261" s="80"/>
      <c r="L1261" s="80"/>
      <c r="M1261" s="80"/>
      <c r="N1261" s="80"/>
      <c r="O1261" s="80"/>
      <c r="P1261" s="80"/>
    </row>
    <row r="1262" spans="3:16" s="1" customFormat="1" ht="15.95" customHeight="1">
      <c r="C1262" s="80"/>
      <c r="K1262" s="80"/>
      <c r="L1262" s="80"/>
      <c r="M1262" s="80"/>
      <c r="N1262" s="80"/>
      <c r="O1262" s="80"/>
      <c r="P1262" s="80"/>
    </row>
    <row r="1263" spans="3:16" s="1" customFormat="1" ht="15.95" customHeight="1">
      <c r="C1263" s="80"/>
      <c r="K1263" s="80"/>
      <c r="L1263" s="80"/>
      <c r="M1263" s="80"/>
      <c r="N1263" s="80"/>
      <c r="O1263" s="80"/>
      <c r="P1263" s="80"/>
    </row>
    <row r="1264" spans="3:16" s="1" customFormat="1" ht="15.95" customHeight="1">
      <c r="C1264" s="80"/>
      <c r="K1264" s="80"/>
      <c r="L1264" s="80"/>
      <c r="M1264" s="80"/>
      <c r="N1264" s="80"/>
      <c r="O1264" s="80"/>
      <c r="P1264" s="80"/>
    </row>
    <row r="1265" spans="3:16" s="1" customFormat="1" ht="15.95" customHeight="1">
      <c r="C1265" s="80"/>
      <c r="K1265" s="80"/>
      <c r="L1265" s="80"/>
      <c r="M1265" s="80"/>
      <c r="N1265" s="80"/>
      <c r="O1265" s="80"/>
      <c r="P1265" s="80"/>
    </row>
    <row r="1266" spans="3:16" s="1" customFormat="1" ht="15.95" customHeight="1">
      <c r="C1266" s="80"/>
      <c r="K1266" s="80"/>
      <c r="L1266" s="80"/>
      <c r="M1266" s="80"/>
      <c r="N1266" s="80"/>
      <c r="O1266" s="80"/>
      <c r="P1266" s="80"/>
    </row>
    <row r="1267" spans="3:16" s="1" customFormat="1" ht="15.95" customHeight="1">
      <c r="C1267" s="80"/>
      <c r="K1267" s="80"/>
      <c r="L1267" s="80"/>
      <c r="M1267" s="80"/>
      <c r="N1267" s="80"/>
      <c r="O1267" s="80"/>
      <c r="P1267" s="80"/>
    </row>
    <row r="1268" spans="3:16" s="1" customFormat="1" ht="15.95" customHeight="1">
      <c r="C1268" s="80"/>
      <c r="K1268" s="80"/>
      <c r="L1268" s="80"/>
      <c r="M1268" s="80"/>
      <c r="N1268" s="80"/>
      <c r="O1268" s="80"/>
      <c r="P1268" s="80"/>
    </row>
    <row r="1269" spans="3:16" s="1" customFormat="1" ht="15.95" customHeight="1">
      <c r="C1269" s="80"/>
      <c r="K1269" s="80"/>
      <c r="L1269" s="80"/>
      <c r="M1269" s="80"/>
      <c r="N1269" s="80"/>
      <c r="O1269" s="80"/>
      <c r="P1269" s="80"/>
    </row>
    <row r="1270" spans="3:16" s="1" customFormat="1" ht="15.95" customHeight="1">
      <c r="C1270" s="80"/>
      <c r="K1270" s="80"/>
      <c r="L1270" s="80"/>
      <c r="M1270" s="80"/>
      <c r="N1270" s="80"/>
      <c r="O1270" s="80"/>
      <c r="P1270" s="80"/>
    </row>
    <row r="1271" spans="3:16" s="1" customFormat="1" ht="15.95" customHeight="1">
      <c r="C1271" s="80"/>
      <c r="K1271" s="80"/>
      <c r="L1271" s="80"/>
      <c r="M1271" s="80"/>
      <c r="N1271" s="80"/>
      <c r="O1271" s="80"/>
      <c r="P1271" s="80"/>
    </row>
    <row r="1272" spans="3:16" s="1" customFormat="1" ht="15.95" customHeight="1">
      <c r="C1272" s="80"/>
      <c r="K1272" s="80"/>
      <c r="L1272" s="80"/>
      <c r="M1272" s="80"/>
      <c r="N1272" s="80"/>
      <c r="O1272" s="80"/>
      <c r="P1272" s="80"/>
    </row>
    <row r="1273" spans="3:16" s="1" customFormat="1" ht="15.95" customHeight="1">
      <c r="C1273" s="80"/>
      <c r="K1273" s="80"/>
      <c r="L1273" s="80"/>
      <c r="M1273" s="80"/>
      <c r="N1273" s="80"/>
      <c r="O1273" s="80"/>
      <c r="P1273" s="80"/>
    </row>
    <row r="1274" spans="3:16" s="1" customFormat="1" ht="15.95" customHeight="1">
      <c r="C1274" s="80"/>
      <c r="K1274" s="80"/>
      <c r="L1274" s="80"/>
      <c r="M1274" s="80"/>
      <c r="N1274" s="80"/>
      <c r="O1274" s="80"/>
      <c r="P1274" s="80"/>
    </row>
    <row r="1275" spans="3:16" s="1" customFormat="1" ht="15.95" customHeight="1">
      <c r="C1275" s="80"/>
      <c r="K1275" s="80"/>
      <c r="L1275" s="80"/>
      <c r="M1275" s="80"/>
      <c r="N1275" s="80"/>
      <c r="O1275" s="80"/>
      <c r="P1275" s="80"/>
    </row>
    <row r="1276" spans="3:16" s="1" customFormat="1" ht="15.95" customHeight="1">
      <c r="C1276" s="80"/>
      <c r="K1276" s="80"/>
      <c r="L1276" s="80"/>
      <c r="M1276" s="80"/>
      <c r="N1276" s="80"/>
      <c r="O1276" s="80"/>
      <c r="P1276" s="80"/>
    </row>
    <row r="1277" spans="3:16" s="1" customFormat="1" ht="15.95" customHeight="1">
      <c r="C1277" s="80"/>
      <c r="K1277" s="80"/>
      <c r="L1277" s="80"/>
      <c r="M1277" s="80"/>
      <c r="N1277" s="80"/>
      <c r="O1277" s="80"/>
      <c r="P1277" s="80"/>
    </row>
    <row r="1278" spans="3:16" s="1" customFormat="1" ht="15.95" customHeight="1">
      <c r="C1278" s="80"/>
      <c r="K1278" s="80"/>
      <c r="L1278" s="80"/>
      <c r="M1278" s="80"/>
      <c r="N1278" s="80"/>
      <c r="O1278" s="80"/>
      <c r="P1278" s="80"/>
    </row>
    <row r="1279" spans="3:16" s="1" customFormat="1" ht="15.95" customHeight="1">
      <c r="C1279" s="80"/>
      <c r="K1279" s="80"/>
      <c r="L1279" s="80"/>
      <c r="M1279" s="80"/>
      <c r="N1279" s="80"/>
      <c r="O1279" s="80"/>
      <c r="P1279" s="80"/>
    </row>
    <row r="1280" spans="3:16" s="1" customFormat="1" ht="15.95" customHeight="1">
      <c r="C1280" s="80"/>
      <c r="K1280" s="80"/>
      <c r="L1280" s="80"/>
      <c r="M1280" s="80"/>
      <c r="N1280" s="80"/>
      <c r="O1280" s="80"/>
      <c r="P1280" s="80"/>
    </row>
    <row r="1281" spans="3:16" s="1" customFormat="1" ht="15.95" customHeight="1">
      <c r="C1281" s="80"/>
      <c r="K1281" s="80"/>
      <c r="L1281" s="80"/>
      <c r="M1281" s="80"/>
      <c r="N1281" s="80"/>
      <c r="O1281" s="80"/>
      <c r="P1281" s="80"/>
    </row>
    <row r="1282" spans="3:16" s="1" customFormat="1" ht="15.95" customHeight="1">
      <c r="C1282" s="80"/>
      <c r="K1282" s="80"/>
      <c r="L1282" s="80"/>
      <c r="M1282" s="80"/>
      <c r="N1282" s="80"/>
      <c r="O1282" s="80"/>
      <c r="P1282" s="80"/>
    </row>
    <row r="1283" spans="3:16" s="1" customFormat="1" ht="15.95" customHeight="1">
      <c r="C1283" s="80"/>
      <c r="K1283" s="80"/>
      <c r="L1283" s="80"/>
      <c r="M1283" s="80"/>
      <c r="N1283" s="80"/>
      <c r="O1283" s="80"/>
      <c r="P1283" s="80"/>
    </row>
    <row r="1284" spans="3:16" s="1" customFormat="1" ht="15.95" customHeight="1">
      <c r="C1284" s="80"/>
      <c r="K1284" s="80"/>
      <c r="L1284" s="80"/>
      <c r="M1284" s="80"/>
      <c r="N1284" s="80"/>
      <c r="O1284" s="80"/>
      <c r="P1284" s="80"/>
    </row>
    <row r="1285" spans="3:16" s="1" customFormat="1" ht="15.95" customHeight="1">
      <c r="C1285" s="80"/>
      <c r="K1285" s="80"/>
      <c r="L1285" s="80"/>
      <c r="M1285" s="80"/>
      <c r="N1285" s="80"/>
      <c r="O1285" s="80"/>
      <c r="P1285" s="80"/>
    </row>
    <row r="1286" spans="3:16" s="1" customFormat="1" ht="15.95" customHeight="1">
      <c r="C1286" s="80"/>
      <c r="K1286" s="80"/>
      <c r="L1286" s="80"/>
      <c r="M1286" s="80"/>
      <c r="N1286" s="80"/>
      <c r="O1286" s="80"/>
      <c r="P1286" s="80"/>
    </row>
    <row r="1287" spans="3:16" s="1" customFormat="1" ht="15.95" customHeight="1">
      <c r="C1287" s="80"/>
      <c r="K1287" s="80"/>
      <c r="L1287" s="80"/>
      <c r="M1287" s="80"/>
      <c r="N1287" s="80"/>
      <c r="O1287" s="80"/>
      <c r="P1287" s="80"/>
    </row>
    <row r="1288" spans="3:16" s="1" customFormat="1" ht="15.95" customHeight="1">
      <c r="C1288" s="80"/>
      <c r="K1288" s="80"/>
      <c r="L1288" s="80"/>
      <c r="M1288" s="80"/>
      <c r="N1288" s="80"/>
      <c r="O1288" s="80"/>
      <c r="P1288" s="80"/>
    </row>
    <row r="1289" spans="3:16" s="1" customFormat="1" ht="15.95" customHeight="1">
      <c r="C1289" s="80"/>
      <c r="K1289" s="80"/>
      <c r="L1289" s="80"/>
      <c r="M1289" s="80"/>
      <c r="N1289" s="80"/>
      <c r="O1289" s="80"/>
      <c r="P1289" s="80"/>
    </row>
    <row r="1290" spans="3:16" s="1" customFormat="1" ht="15.95" customHeight="1">
      <c r="C1290" s="80"/>
      <c r="K1290" s="80"/>
      <c r="L1290" s="80"/>
      <c r="M1290" s="80"/>
      <c r="N1290" s="80"/>
      <c r="O1290" s="80"/>
      <c r="P1290" s="80"/>
    </row>
    <row r="1291" spans="3:16" s="1" customFormat="1" ht="15.95" customHeight="1">
      <c r="C1291" s="80"/>
      <c r="K1291" s="80"/>
      <c r="L1291" s="80"/>
      <c r="M1291" s="80"/>
      <c r="N1291" s="80"/>
      <c r="O1291" s="80"/>
      <c r="P1291" s="80"/>
    </row>
    <row r="1292" spans="3:16" s="1" customFormat="1" ht="15.95" customHeight="1">
      <c r="C1292" s="80"/>
      <c r="K1292" s="80"/>
      <c r="L1292" s="80"/>
      <c r="M1292" s="80"/>
      <c r="N1292" s="80"/>
      <c r="O1292" s="80"/>
      <c r="P1292" s="80"/>
    </row>
    <row r="1293" spans="3:16" s="1" customFormat="1" ht="15.95" customHeight="1">
      <c r="C1293" s="80"/>
      <c r="K1293" s="80"/>
      <c r="L1293" s="80"/>
      <c r="M1293" s="80"/>
      <c r="N1293" s="80"/>
      <c r="O1293" s="80"/>
      <c r="P1293" s="80"/>
    </row>
    <row r="1294" spans="3:16" s="1" customFormat="1" ht="15.95" customHeight="1">
      <c r="C1294" s="80"/>
      <c r="K1294" s="80"/>
      <c r="L1294" s="80"/>
      <c r="M1294" s="80"/>
      <c r="N1294" s="80"/>
      <c r="O1294" s="80"/>
      <c r="P1294" s="80"/>
    </row>
    <row r="1295" spans="3:16" s="1" customFormat="1" ht="15.95" customHeight="1">
      <c r="C1295" s="80"/>
      <c r="K1295" s="80"/>
      <c r="L1295" s="80"/>
      <c r="M1295" s="80"/>
      <c r="N1295" s="80"/>
      <c r="O1295" s="80"/>
      <c r="P1295" s="80"/>
    </row>
    <row r="1296" spans="3:16" s="1" customFormat="1" ht="15.95" customHeight="1">
      <c r="C1296" s="80"/>
      <c r="K1296" s="80"/>
      <c r="L1296" s="80"/>
      <c r="M1296" s="80"/>
      <c r="N1296" s="80"/>
      <c r="O1296" s="80"/>
      <c r="P1296" s="80"/>
    </row>
    <row r="1297" spans="3:16" s="1" customFormat="1" ht="15.95" customHeight="1">
      <c r="C1297" s="80"/>
      <c r="K1297" s="80"/>
      <c r="L1297" s="80"/>
      <c r="M1297" s="80"/>
      <c r="N1297" s="80"/>
      <c r="O1297" s="80"/>
      <c r="P1297" s="80"/>
    </row>
    <row r="1298" spans="3:16" s="1" customFormat="1" ht="15.95" customHeight="1">
      <c r="C1298" s="80"/>
      <c r="K1298" s="80"/>
      <c r="L1298" s="80"/>
      <c r="M1298" s="80"/>
      <c r="N1298" s="80"/>
      <c r="O1298" s="80"/>
      <c r="P1298" s="80"/>
    </row>
    <row r="1299" spans="3:16" s="1" customFormat="1" ht="15.95" customHeight="1">
      <c r="C1299" s="80"/>
      <c r="K1299" s="80"/>
      <c r="L1299" s="80"/>
      <c r="M1299" s="80"/>
      <c r="N1299" s="80"/>
      <c r="O1299" s="80"/>
      <c r="P1299" s="80"/>
    </row>
    <row r="1300" spans="3:16" s="1" customFormat="1" ht="15.95" customHeight="1">
      <c r="C1300" s="80"/>
      <c r="K1300" s="80"/>
      <c r="L1300" s="80"/>
      <c r="M1300" s="80"/>
      <c r="N1300" s="80"/>
      <c r="O1300" s="80"/>
      <c r="P1300" s="80"/>
    </row>
    <row r="1301" spans="3:16" s="1" customFormat="1" ht="15.95" customHeight="1">
      <c r="C1301" s="80"/>
      <c r="K1301" s="80"/>
      <c r="L1301" s="80"/>
      <c r="M1301" s="80"/>
      <c r="N1301" s="80"/>
      <c r="O1301" s="80"/>
      <c r="P1301" s="80"/>
    </row>
    <row r="1302" spans="3:16" s="1" customFormat="1" ht="15.95" customHeight="1">
      <c r="C1302" s="80"/>
      <c r="K1302" s="80"/>
      <c r="L1302" s="80"/>
      <c r="M1302" s="80"/>
      <c r="N1302" s="80"/>
      <c r="O1302" s="80"/>
      <c r="P1302" s="80"/>
    </row>
    <row r="1303" spans="3:16" s="1" customFormat="1" ht="15.95" customHeight="1">
      <c r="C1303" s="80"/>
      <c r="K1303" s="80"/>
      <c r="L1303" s="80"/>
      <c r="M1303" s="80"/>
      <c r="N1303" s="80"/>
      <c r="O1303" s="80"/>
      <c r="P1303" s="80"/>
    </row>
    <row r="1304" spans="3:16" s="1" customFormat="1" ht="15.95" customHeight="1">
      <c r="C1304" s="80"/>
      <c r="K1304" s="80"/>
      <c r="L1304" s="80"/>
      <c r="M1304" s="80"/>
      <c r="N1304" s="80"/>
      <c r="O1304" s="80"/>
      <c r="P1304" s="80"/>
    </row>
    <row r="1305" spans="3:16" s="1" customFormat="1" ht="15.95" customHeight="1">
      <c r="C1305" s="80"/>
      <c r="K1305" s="80"/>
      <c r="L1305" s="80"/>
      <c r="M1305" s="80"/>
      <c r="N1305" s="80"/>
      <c r="O1305" s="80"/>
      <c r="P1305" s="80"/>
    </row>
    <row r="1306" spans="3:16" s="1" customFormat="1" ht="15.95" customHeight="1">
      <c r="C1306" s="80"/>
      <c r="K1306" s="80"/>
      <c r="L1306" s="80"/>
      <c r="M1306" s="80"/>
      <c r="N1306" s="80"/>
      <c r="O1306" s="80"/>
      <c r="P1306" s="80"/>
    </row>
    <row r="1307" spans="3:16" s="1" customFormat="1" ht="15.95" customHeight="1">
      <c r="C1307" s="80"/>
      <c r="K1307" s="80"/>
      <c r="L1307" s="80"/>
      <c r="M1307" s="80"/>
      <c r="N1307" s="80"/>
      <c r="O1307" s="80"/>
      <c r="P1307" s="80"/>
    </row>
    <row r="1308" spans="3:16" s="1" customFormat="1" ht="15.95" customHeight="1">
      <c r="C1308" s="80"/>
      <c r="K1308" s="80"/>
      <c r="L1308" s="80"/>
      <c r="M1308" s="80"/>
      <c r="N1308" s="80"/>
      <c r="O1308" s="80"/>
      <c r="P1308" s="80"/>
    </row>
    <row r="1309" spans="3:16" s="1" customFormat="1" ht="15.95" customHeight="1">
      <c r="C1309" s="80"/>
      <c r="K1309" s="80"/>
      <c r="L1309" s="80"/>
      <c r="M1309" s="80"/>
      <c r="N1309" s="80"/>
      <c r="O1309" s="80"/>
      <c r="P1309" s="80"/>
    </row>
    <row r="1310" spans="3:16" s="1" customFormat="1" ht="15.95" customHeight="1">
      <c r="C1310" s="80"/>
      <c r="K1310" s="80"/>
      <c r="L1310" s="80"/>
      <c r="M1310" s="80"/>
      <c r="N1310" s="80"/>
      <c r="O1310" s="80"/>
      <c r="P1310" s="80"/>
    </row>
    <row r="1311" spans="3:16" s="1" customFormat="1" ht="15.95" customHeight="1">
      <c r="C1311" s="80"/>
      <c r="K1311" s="80"/>
      <c r="L1311" s="80"/>
      <c r="M1311" s="80"/>
      <c r="N1311" s="80"/>
      <c r="O1311" s="80"/>
      <c r="P1311" s="80"/>
    </row>
    <row r="1312" spans="3:16" s="1" customFormat="1" ht="15.95" customHeight="1">
      <c r="C1312" s="80"/>
      <c r="K1312" s="80"/>
      <c r="L1312" s="80"/>
      <c r="M1312" s="80"/>
      <c r="N1312" s="80"/>
      <c r="O1312" s="80"/>
      <c r="P1312" s="80"/>
    </row>
    <row r="1313" spans="3:16" s="1" customFormat="1" ht="15.95" customHeight="1">
      <c r="C1313" s="80"/>
      <c r="K1313" s="80"/>
      <c r="L1313" s="80"/>
      <c r="M1313" s="80"/>
      <c r="N1313" s="80"/>
      <c r="O1313" s="80"/>
      <c r="P1313" s="80"/>
    </row>
    <row r="1314" spans="3:16" s="1" customFormat="1" ht="15.95" customHeight="1">
      <c r="C1314" s="80"/>
      <c r="K1314" s="80"/>
      <c r="L1314" s="80"/>
      <c r="M1314" s="80"/>
      <c r="N1314" s="80"/>
      <c r="O1314" s="80"/>
      <c r="P1314" s="80"/>
    </row>
    <row r="1315" spans="3:16" s="1" customFormat="1" ht="15.95" customHeight="1">
      <c r="C1315" s="80"/>
      <c r="K1315" s="80"/>
      <c r="L1315" s="80"/>
      <c r="M1315" s="80"/>
      <c r="N1315" s="80"/>
      <c r="O1315" s="80"/>
      <c r="P1315" s="80"/>
    </row>
    <row r="1316" spans="3:16" s="1" customFormat="1" ht="15.95" customHeight="1">
      <c r="C1316" s="80"/>
      <c r="K1316" s="80"/>
      <c r="L1316" s="80"/>
      <c r="M1316" s="80"/>
      <c r="N1316" s="80"/>
      <c r="O1316" s="80"/>
      <c r="P1316" s="80"/>
    </row>
    <row r="1317" spans="3:16" s="1" customFormat="1" ht="15.95" customHeight="1">
      <c r="C1317" s="80"/>
      <c r="K1317" s="80"/>
      <c r="L1317" s="80"/>
      <c r="M1317" s="80"/>
      <c r="N1317" s="80"/>
      <c r="O1317" s="80"/>
      <c r="P1317" s="80"/>
    </row>
    <row r="1318" spans="3:16" s="1" customFormat="1" ht="15.95" customHeight="1">
      <c r="C1318" s="80"/>
      <c r="K1318" s="80"/>
      <c r="L1318" s="80"/>
      <c r="M1318" s="80"/>
      <c r="N1318" s="80"/>
      <c r="O1318" s="80"/>
      <c r="P1318" s="80"/>
    </row>
    <row r="1319" spans="3:16" s="1" customFormat="1" ht="15.95" customHeight="1">
      <c r="C1319" s="80"/>
      <c r="K1319" s="80"/>
      <c r="L1319" s="80"/>
      <c r="M1319" s="80"/>
      <c r="N1319" s="80"/>
      <c r="O1319" s="80"/>
      <c r="P1319" s="80"/>
    </row>
    <row r="1320" spans="3:16" s="1" customFormat="1" ht="15.95" customHeight="1">
      <c r="C1320" s="80"/>
      <c r="K1320" s="80"/>
      <c r="L1320" s="80"/>
      <c r="M1320" s="80"/>
      <c r="N1320" s="80"/>
      <c r="O1320" s="80"/>
      <c r="P1320" s="80"/>
    </row>
    <row r="1321" spans="3:16" s="1" customFormat="1" ht="15.95" customHeight="1">
      <c r="C1321" s="80"/>
      <c r="K1321" s="80"/>
      <c r="L1321" s="80"/>
      <c r="M1321" s="80"/>
      <c r="N1321" s="80"/>
      <c r="O1321" s="80"/>
      <c r="P1321" s="80"/>
    </row>
    <row r="1322" spans="3:16" s="1" customFormat="1" ht="15.95" customHeight="1">
      <c r="C1322" s="80"/>
      <c r="K1322" s="80"/>
      <c r="L1322" s="80"/>
      <c r="M1322" s="80"/>
      <c r="N1322" s="80"/>
      <c r="O1322" s="80"/>
      <c r="P1322" s="80"/>
    </row>
    <row r="1323" spans="3:16" s="1" customFormat="1" ht="15.95" customHeight="1">
      <c r="C1323" s="80"/>
      <c r="K1323" s="80"/>
      <c r="L1323" s="80"/>
      <c r="M1323" s="80"/>
      <c r="N1323" s="80"/>
      <c r="O1323" s="80"/>
      <c r="P1323" s="80"/>
    </row>
    <row r="1324" spans="3:16" s="1" customFormat="1" ht="15.95" customHeight="1">
      <c r="C1324" s="80"/>
      <c r="K1324" s="80"/>
      <c r="L1324" s="80"/>
      <c r="M1324" s="80"/>
      <c r="N1324" s="80"/>
      <c r="O1324" s="80"/>
      <c r="P1324" s="80"/>
    </row>
    <row r="1325" spans="3:16" s="1" customFormat="1" ht="15.95" customHeight="1">
      <c r="C1325" s="80"/>
      <c r="K1325" s="80"/>
      <c r="L1325" s="80"/>
      <c r="M1325" s="80"/>
      <c r="N1325" s="80"/>
      <c r="O1325" s="80"/>
      <c r="P1325" s="80"/>
    </row>
    <row r="1326" spans="3:16" s="1" customFormat="1" ht="15.95" customHeight="1">
      <c r="C1326" s="80"/>
      <c r="K1326" s="80"/>
      <c r="L1326" s="80"/>
      <c r="M1326" s="80"/>
      <c r="N1326" s="80"/>
      <c r="O1326" s="80"/>
      <c r="P1326" s="80"/>
    </row>
    <row r="1327" spans="3:16" s="1" customFormat="1" ht="15.95" customHeight="1">
      <c r="C1327" s="80"/>
      <c r="K1327" s="80"/>
      <c r="L1327" s="80"/>
      <c r="M1327" s="80"/>
      <c r="N1327" s="80"/>
      <c r="O1327" s="80"/>
      <c r="P1327" s="80"/>
    </row>
    <row r="1328" spans="3:16" s="1" customFormat="1" ht="15.95" customHeight="1">
      <c r="C1328" s="80"/>
      <c r="K1328" s="80"/>
      <c r="L1328" s="80"/>
      <c r="M1328" s="80"/>
      <c r="N1328" s="80"/>
      <c r="O1328" s="80"/>
      <c r="P1328" s="80"/>
    </row>
    <row r="1329" spans="3:16" s="1" customFormat="1" ht="15.95" customHeight="1">
      <c r="C1329" s="80"/>
      <c r="K1329" s="80"/>
      <c r="L1329" s="80"/>
      <c r="M1329" s="80"/>
      <c r="N1329" s="80"/>
      <c r="O1329" s="80"/>
      <c r="P1329" s="80"/>
    </row>
    <row r="1330" spans="3:16" s="1" customFormat="1" ht="15.95" customHeight="1">
      <c r="C1330" s="80"/>
      <c r="K1330" s="80"/>
      <c r="L1330" s="80"/>
      <c r="M1330" s="80"/>
      <c r="N1330" s="80"/>
      <c r="O1330" s="80"/>
      <c r="P1330" s="80"/>
    </row>
    <row r="1331" spans="3:16" s="1" customFormat="1" ht="15.95" customHeight="1">
      <c r="C1331" s="80"/>
      <c r="K1331" s="80"/>
      <c r="L1331" s="80"/>
      <c r="M1331" s="80"/>
      <c r="N1331" s="80"/>
      <c r="O1331" s="80"/>
      <c r="P1331" s="80"/>
    </row>
    <row r="1332" spans="3:16" s="1" customFormat="1" ht="15.95" customHeight="1">
      <c r="C1332" s="80"/>
      <c r="K1332" s="80"/>
      <c r="L1332" s="80"/>
      <c r="M1332" s="80"/>
      <c r="N1332" s="80"/>
      <c r="O1332" s="80"/>
      <c r="P1332" s="80"/>
    </row>
    <row r="1333" spans="3:16" s="1" customFormat="1" ht="15.95" customHeight="1">
      <c r="C1333" s="80"/>
      <c r="K1333" s="80"/>
      <c r="L1333" s="80"/>
      <c r="M1333" s="80"/>
      <c r="N1333" s="80"/>
      <c r="O1333" s="80"/>
      <c r="P1333" s="80"/>
    </row>
    <row r="1334" spans="3:16" s="1" customFormat="1" ht="15.95" customHeight="1">
      <c r="C1334" s="80"/>
      <c r="K1334" s="80"/>
      <c r="L1334" s="80"/>
      <c r="M1334" s="80"/>
      <c r="N1334" s="80"/>
      <c r="O1334" s="80"/>
      <c r="P1334" s="80"/>
    </row>
    <row r="1335" spans="3:16" s="1" customFormat="1" ht="15.95" customHeight="1">
      <c r="C1335" s="80"/>
      <c r="K1335" s="80"/>
      <c r="L1335" s="80"/>
      <c r="M1335" s="80"/>
      <c r="N1335" s="80"/>
      <c r="O1335" s="80"/>
      <c r="P1335" s="80"/>
    </row>
    <row r="1336" spans="3:16" s="1" customFormat="1" ht="15.95" customHeight="1">
      <c r="C1336" s="80"/>
      <c r="K1336" s="80"/>
      <c r="L1336" s="80"/>
      <c r="M1336" s="80"/>
      <c r="N1336" s="80"/>
      <c r="O1336" s="80"/>
      <c r="P1336" s="80"/>
    </row>
    <row r="1337" spans="3:16" s="1" customFormat="1" ht="15.95" customHeight="1">
      <c r="C1337" s="80"/>
      <c r="K1337" s="80"/>
      <c r="L1337" s="80"/>
      <c r="M1337" s="80"/>
      <c r="N1337" s="80"/>
      <c r="O1337" s="80"/>
      <c r="P1337" s="80"/>
    </row>
    <row r="1338" spans="3:16" s="1" customFormat="1" ht="15.95" customHeight="1">
      <c r="C1338" s="80"/>
      <c r="K1338" s="80"/>
      <c r="L1338" s="80"/>
      <c r="M1338" s="80"/>
      <c r="N1338" s="80"/>
      <c r="O1338" s="80"/>
      <c r="P1338" s="80"/>
    </row>
    <row r="1339" spans="3:16" s="1" customFormat="1" ht="15.95" customHeight="1">
      <c r="C1339" s="80"/>
      <c r="K1339" s="80"/>
      <c r="L1339" s="80"/>
      <c r="M1339" s="80"/>
      <c r="N1339" s="80"/>
      <c r="O1339" s="80"/>
      <c r="P1339" s="80"/>
    </row>
    <row r="1340" spans="3:16" s="1" customFormat="1" ht="15.95" customHeight="1">
      <c r="C1340" s="80"/>
      <c r="K1340" s="80"/>
      <c r="L1340" s="80"/>
      <c r="M1340" s="80"/>
      <c r="N1340" s="80"/>
      <c r="O1340" s="80"/>
      <c r="P1340" s="80"/>
    </row>
    <row r="1341" spans="3:16" s="1" customFormat="1" ht="15.95" customHeight="1">
      <c r="C1341" s="80"/>
      <c r="K1341" s="80"/>
      <c r="L1341" s="80"/>
      <c r="M1341" s="80"/>
      <c r="N1341" s="80"/>
      <c r="O1341" s="80"/>
      <c r="P1341" s="80"/>
    </row>
    <row r="1342" spans="3:16" s="1" customFormat="1" ht="15.95" customHeight="1">
      <c r="C1342" s="80"/>
      <c r="K1342" s="80"/>
      <c r="L1342" s="80"/>
      <c r="M1342" s="80"/>
      <c r="N1342" s="80"/>
      <c r="O1342" s="80"/>
      <c r="P1342" s="80"/>
    </row>
    <row r="1343" spans="3:16" s="1" customFormat="1" ht="15.95" customHeight="1">
      <c r="C1343" s="80"/>
      <c r="K1343" s="80"/>
      <c r="L1343" s="80"/>
      <c r="M1343" s="80"/>
      <c r="N1343" s="80"/>
      <c r="O1343" s="80"/>
      <c r="P1343" s="80"/>
    </row>
    <row r="1344" spans="3:16" s="1" customFormat="1" ht="15.95" customHeight="1">
      <c r="C1344" s="80"/>
      <c r="K1344" s="80"/>
      <c r="L1344" s="80"/>
      <c r="M1344" s="80"/>
      <c r="N1344" s="80"/>
      <c r="O1344" s="80"/>
      <c r="P1344" s="80"/>
    </row>
    <row r="1345" spans="3:16" s="1" customFormat="1" ht="15.95" customHeight="1">
      <c r="C1345" s="80"/>
      <c r="K1345" s="80"/>
      <c r="L1345" s="80"/>
      <c r="M1345" s="80"/>
      <c r="N1345" s="80"/>
      <c r="O1345" s="80"/>
      <c r="P1345" s="80"/>
    </row>
    <row r="1346" spans="3:16" s="1" customFormat="1" ht="15.95" customHeight="1">
      <c r="C1346" s="80"/>
      <c r="K1346" s="80"/>
      <c r="L1346" s="80"/>
      <c r="M1346" s="80"/>
      <c r="N1346" s="80"/>
      <c r="O1346" s="80"/>
      <c r="P1346" s="80"/>
    </row>
    <row r="1347" spans="3:16" s="1" customFormat="1" ht="15.95" customHeight="1">
      <c r="C1347" s="80"/>
      <c r="K1347" s="80"/>
      <c r="L1347" s="80"/>
      <c r="M1347" s="80"/>
      <c r="N1347" s="80"/>
      <c r="O1347" s="80"/>
      <c r="P1347" s="80"/>
    </row>
    <row r="1348" spans="3:16" s="1" customFormat="1" ht="15.95" customHeight="1">
      <c r="C1348" s="80"/>
      <c r="K1348" s="80"/>
      <c r="L1348" s="80"/>
      <c r="M1348" s="80"/>
      <c r="N1348" s="80"/>
      <c r="O1348" s="80"/>
      <c r="P1348" s="80"/>
    </row>
    <row r="1349" spans="3:16" s="1" customFormat="1" ht="15.95" customHeight="1">
      <c r="C1349" s="80"/>
      <c r="K1349" s="80"/>
      <c r="L1349" s="80"/>
      <c r="M1349" s="80"/>
      <c r="N1349" s="80"/>
      <c r="O1349" s="80"/>
      <c r="P1349" s="80"/>
    </row>
    <row r="1350" spans="3:16" s="1" customFormat="1" ht="15.95" customHeight="1">
      <c r="C1350" s="80"/>
      <c r="K1350" s="80"/>
      <c r="L1350" s="80"/>
      <c r="M1350" s="80"/>
      <c r="N1350" s="80"/>
      <c r="O1350" s="80"/>
      <c r="P1350" s="80"/>
    </row>
    <row r="1351" spans="3:16" s="1" customFormat="1" ht="15.95" customHeight="1">
      <c r="C1351" s="80"/>
      <c r="K1351" s="80"/>
      <c r="L1351" s="80"/>
      <c r="M1351" s="80"/>
      <c r="N1351" s="80"/>
      <c r="O1351" s="80"/>
      <c r="P1351" s="80"/>
    </row>
    <row r="1352" spans="3:16" s="1" customFormat="1" ht="15.95" customHeight="1">
      <c r="C1352" s="80"/>
      <c r="K1352" s="80"/>
      <c r="L1352" s="80"/>
      <c r="M1352" s="80"/>
      <c r="N1352" s="80"/>
      <c r="O1352" s="80"/>
      <c r="P1352" s="80"/>
    </row>
    <row r="1353" spans="3:16" s="1" customFormat="1" ht="15.95" customHeight="1">
      <c r="C1353" s="80"/>
      <c r="K1353" s="80"/>
      <c r="L1353" s="80"/>
      <c r="M1353" s="80"/>
      <c r="N1353" s="80"/>
      <c r="O1353" s="80"/>
      <c r="P1353" s="80"/>
    </row>
    <row r="1354" spans="3:16" s="1" customFormat="1" ht="15.95" customHeight="1">
      <c r="C1354" s="80"/>
      <c r="K1354" s="80"/>
      <c r="L1354" s="80"/>
      <c r="M1354" s="80"/>
      <c r="N1354" s="80"/>
      <c r="O1354" s="80"/>
      <c r="P1354" s="80"/>
    </row>
    <row r="1355" spans="3:16" s="1" customFormat="1" ht="15.95" customHeight="1">
      <c r="C1355" s="80"/>
      <c r="K1355" s="80"/>
      <c r="L1355" s="80"/>
      <c r="M1355" s="80"/>
      <c r="N1355" s="80"/>
      <c r="O1355" s="80"/>
      <c r="P1355" s="80"/>
    </row>
    <row r="1356" spans="3:16" s="1" customFormat="1" ht="15.95" customHeight="1">
      <c r="C1356" s="80"/>
      <c r="K1356" s="80"/>
      <c r="L1356" s="80"/>
      <c r="M1356" s="80"/>
      <c r="N1356" s="80"/>
      <c r="O1356" s="80"/>
      <c r="P1356" s="80"/>
    </row>
    <row r="1357" spans="3:16" s="1" customFormat="1" ht="15.95" customHeight="1">
      <c r="C1357" s="80"/>
      <c r="K1357" s="80"/>
      <c r="L1357" s="80"/>
      <c r="M1357" s="80"/>
      <c r="N1357" s="80"/>
      <c r="O1357" s="80"/>
      <c r="P1357" s="80"/>
    </row>
    <row r="1358" spans="3:16" s="1" customFormat="1" ht="15.95" customHeight="1">
      <c r="C1358" s="80"/>
      <c r="K1358" s="80"/>
      <c r="L1358" s="80"/>
      <c r="M1358" s="80"/>
      <c r="N1358" s="80"/>
      <c r="O1358" s="80"/>
      <c r="P1358" s="80"/>
    </row>
    <row r="1359" spans="3:16" s="1" customFormat="1" ht="15.95" customHeight="1">
      <c r="C1359" s="80"/>
      <c r="K1359" s="80"/>
      <c r="L1359" s="80"/>
      <c r="M1359" s="80"/>
      <c r="N1359" s="80"/>
      <c r="O1359" s="80"/>
      <c r="P1359" s="80"/>
    </row>
    <row r="1360" spans="3:16" s="1" customFormat="1" ht="15.95" customHeight="1">
      <c r="C1360" s="80"/>
      <c r="K1360" s="80"/>
      <c r="L1360" s="80"/>
      <c r="M1360" s="80"/>
      <c r="N1360" s="80"/>
      <c r="O1360" s="80"/>
      <c r="P1360" s="80"/>
    </row>
    <row r="1361" spans="3:16" s="1" customFormat="1" ht="15.95" customHeight="1">
      <c r="C1361" s="80"/>
      <c r="K1361" s="80"/>
      <c r="L1361" s="80"/>
      <c r="M1361" s="80"/>
      <c r="N1361" s="80"/>
      <c r="O1361" s="80"/>
      <c r="P1361" s="80"/>
    </row>
    <row r="1362" spans="3:16" s="1" customFormat="1" ht="15.95" customHeight="1">
      <c r="C1362" s="80"/>
      <c r="K1362" s="80"/>
      <c r="L1362" s="80"/>
      <c r="M1362" s="80"/>
      <c r="N1362" s="80"/>
      <c r="O1362" s="80"/>
      <c r="P1362" s="80"/>
    </row>
    <row r="1363" spans="3:16" s="1" customFormat="1" ht="15.95" customHeight="1">
      <c r="C1363" s="80"/>
      <c r="K1363" s="80"/>
      <c r="L1363" s="80"/>
      <c r="M1363" s="80"/>
      <c r="N1363" s="80"/>
      <c r="O1363" s="80"/>
      <c r="P1363" s="80"/>
    </row>
    <row r="1364" spans="3:16" s="1" customFormat="1" ht="15.95" customHeight="1">
      <c r="C1364" s="80"/>
      <c r="K1364" s="80"/>
      <c r="L1364" s="80"/>
      <c r="M1364" s="80"/>
      <c r="N1364" s="80"/>
      <c r="O1364" s="80"/>
      <c r="P1364" s="80"/>
    </row>
    <row r="1365" spans="3:16" s="1" customFormat="1" ht="15.95" customHeight="1">
      <c r="C1365" s="80"/>
      <c r="K1365" s="80"/>
      <c r="L1365" s="80"/>
      <c r="M1365" s="80"/>
      <c r="N1365" s="80"/>
      <c r="O1365" s="80"/>
      <c r="P1365" s="80"/>
    </row>
    <row r="1366" spans="3:16" s="1" customFormat="1" ht="15.95" customHeight="1">
      <c r="C1366" s="80"/>
      <c r="K1366" s="80"/>
      <c r="L1366" s="80"/>
      <c r="M1366" s="80"/>
      <c r="N1366" s="80"/>
      <c r="O1366" s="80"/>
      <c r="P1366" s="80"/>
    </row>
    <row r="1367" spans="3:16" s="1" customFormat="1" ht="15.95" customHeight="1">
      <c r="C1367" s="80"/>
      <c r="K1367" s="80"/>
      <c r="L1367" s="80"/>
      <c r="M1367" s="80"/>
      <c r="N1367" s="80"/>
      <c r="O1367" s="80"/>
      <c r="P1367" s="80"/>
    </row>
    <row r="1368" spans="3:16" s="1" customFormat="1" ht="15.95" customHeight="1">
      <c r="C1368" s="80"/>
      <c r="K1368" s="80"/>
      <c r="L1368" s="80"/>
      <c r="M1368" s="80"/>
      <c r="N1368" s="80"/>
      <c r="O1368" s="80"/>
      <c r="P1368" s="80"/>
    </row>
    <row r="1369" spans="3:16" s="1" customFormat="1" ht="15.95" customHeight="1">
      <c r="C1369" s="80"/>
      <c r="K1369" s="80"/>
      <c r="L1369" s="80"/>
      <c r="M1369" s="80"/>
      <c r="N1369" s="80"/>
      <c r="O1369" s="80"/>
      <c r="P1369" s="80"/>
    </row>
    <row r="1370" spans="3:16" s="1" customFormat="1" ht="15.95" customHeight="1">
      <c r="C1370" s="80"/>
      <c r="K1370" s="80"/>
      <c r="L1370" s="80"/>
      <c r="M1370" s="80"/>
      <c r="N1370" s="80"/>
      <c r="O1370" s="80"/>
      <c r="P1370" s="80"/>
    </row>
    <row r="1371" spans="3:16" s="1" customFormat="1" ht="15.95" customHeight="1">
      <c r="C1371" s="80"/>
      <c r="K1371" s="80"/>
      <c r="L1371" s="80"/>
      <c r="M1371" s="80"/>
      <c r="N1371" s="80"/>
      <c r="O1371" s="80"/>
      <c r="P1371" s="80"/>
    </row>
    <row r="1372" spans="3:16" s="1" customFormat="1" ht="15.95" customHeight="1">
      <c r="C1372" s="80"/>
      <c r="K1372" s="80"/>
      <c r="L1372" s="80"/>
      <c r="M1372" s="80"/>
      <c r="N1372" s="80"/>
      <c r="O1372" s="80"/>
      <c r="P1372" s="80"/>
    </row>
    <row r="1373" spans="3:16" s="1" customFormat="1" ht="15.95" customHeight="1">
      <c r="C1373" s="80"/>
      <c r="K1373" s="80"/>
      <c r="L1373" s="80"/>
      <c r="M1373" s="80"/>
      <c r="N1373" s="80"/>
      <c r="O1373" s="80"/>
      <c r="P1373" s="80"/>
    </row>
    <row r="1374" spans="3:16" s="1" customFormat="1" ht="15.95" customHeight="1">
      <c r="C1374" s="80"/>
      <c r="K1374" s="80"/>
      <c r="L1374" s="80"/>
      <c r="M1374" s="80"/>
      <c r="N1374" s="80"/>
      <c r="O1374" s="80"/>
      <c r="P1374" s="80"/>
    </row>
    <row r="1375" spans="3:16" s="1" customFormat="1" ht="15.95" customHeight="1">
      <c r="C1375" s="80"/>
      <c r="K1375" s="80"/>
      <c r="L1375" s="80"/>
      <c r="M1375" s="80"/>
      <c r="N1375" s="80"/>
      <c r="O1375" s="80"/>
      <c r="P1375" s="80"/>
    </row>
    <row r="1376" spans="3:16" s="1" customFormat="1" ht="15.95" customHeight="1">
      <c r="C1376" s="80"/>
      <c r="K1376" s="80"/>
      <c r="L1376" s="80"/>
      <c r="M1376" s="80"/>
      <c r="N1376" s="80"/>
      <c r="O1376" s="80"/>
      <c r="P1376" s="80"/>
    </row>
    <row r="1377" spans="3:16" s="1" customFormat="1" ht="15.95" customHeight="1">
      <c r="C1377" s="80"/>
      <c r="K1377" s="80"/>
      <c r="L1377" s="80"/>
      <c r="M1377" s="80"/>
      <c r="N1377" s="80"/>
      <c r="O1377" s="80"/>
      <c r="P1377" s="80"/>
    </row>
    <row r="1378" spans="3:16" s="1" customFormat="1" ht="15.95" customHeight="1">
      <c r="C1378" s="80"/>
      <c r="K1378" s="80"/>
      <c r="L1378" s="80"/>
      <c r="M1378" s="80"/>
      <c r="N1378" s="80"/>
      <c r="O1378" s="80"/>
      <c r="P1378" s="80"/>
    </row>
    <row r="1379" spans="3:16" s="1" customFormat="1" ht="15.95" customHeight="1">
      <c r="C1379" s="80"/>
      <c r="K1379" s="80"/>
      <c r="L1379" s="80"/>
      <c r="M1379" s="80"/>
      <c r="N1379" s="80"/>
      <c r="O1379" s="80"/>
      <c r="P1379" s="80"/>
    </row>
    <row r="1380" spans="3:16" s="1" customFormat="1" ht="15.95" customHeight="1">
      <c r="C1380" s="80"/>
      <c r="K1380" s="80"/>
      <c r="L1380" s="80"/>
      <c r="M1380" s="80"/>
      <c r="N1380" s="80"/>
      <c r="O1380" s="80"/>
      <c r="P1380" s="80"/>
    </row>
    <row r="1381" spans="3:16" s="1" customFormat="1" ht="15.95" customHeight="1">
      <c r="C1381" s="80"/>
      <c r="K1381" s="80"/>
      <c r="L1381" s="80"/>
      <c r="M1381" s="80"/>
      <c r="N1381" s="80"/>
      <c r="O1381" s="80"/>
      <c r="P1381" s="80"/>
    </row>
    <row r="1382" spans="3:16" s="1" customFormat="1" ht="15.95" customHeight="1">
      <c r="C1382" s="80"/>
      <c r="K1382" s="80"/>
      <c r="L1382" s="80"/>
      <c r="M1382" s="80"/>
      <c r="N1382" s="80"/>
      <c r="O1382" s="80"/>
      <c r="P1382" s="80"/>
    </row>
    <row r="1383" spans="3:16" s="1" customFormat="1" ht="15.95" customHeight="1">
      <c r="C1383" s="80"/>
      <c r="K1383" s="80"/>
      <c r="L1383" s="80"/>
      <c r="M1383" s="80"/>
      <c r="N1383" s="80"/>
      <c r="O1383" s="80"/>
      <c r="P1383" s="80"/>
    </row>
    <row r="1384" spans="3:16" s="1" customFormat="1" ht="15.95" customHeight="1">
      <c r="C1384" s="80"/>
      <c r="K1384" s="80"/>
      <c r="L1384" s="80"/>
      <c r="M1384" s="80"/>
      <c r="N1384" s="80"/>
      <c r="O1384" s="80"/>
      <c r="P1384" s="80"/>
    </row>
    <row r="1385" spans="3:16" s="1" customFormat="1" ht="15.95" customHeight="1">
      <c r="C1385" s="80"/>
      <c r="K1385" s="80"/>
      <c r="L1385" s="80"/>
      <c r="M1385" s="80"/>
      <c r="N1385" s="80"/>
      <c r="O1385" s="80"/>
      <c r="P1385" s="80"/>
    </row>
    <row r="1386" spans="3:16" s="1" customFormat="1" ht="15.95" customHeight="1">
      <c r="C1386" s="80"/>
      <c r="K1386" s="80"/>
      <c r="L1386" s="80"/>
      <c r="M1386" s="80"/>
      <c r="N1386" s="80"/>
      <c r="O1386" s="80"/>
      <c r="P1386" s="80"/>
    </row>
    <row r="1387" spans="3:16" s="1" customFormat="1" ht="15.95" customHeight="1">
      <c r="C1387" s="80"/>
      <c r="K1387" s="80"/>
      <c r="L1387" s="80"/>
      <c r="M1387" s="80"/>
      <c r="N1387" s="80"/>
      <c r="O1387" s="80"/>
      <c r="P1387" s="80"/>
    </row>
    <row r="1388" spans="3:16" s="1" customFormat="1" ht="15.95" customHeight="1">
      <c r="C1388" s="80"/>
      <c r="K1388" s="80"/>
      <c r="L1388" s="80"/>
      <c r="M1388" s="80"/>
      <c r="N1388" s="80"/>
      <c r="O1388" s="80"/>
      <c r="P1388" s="80"/>
    </row>
    <row r="1389" spans="3:16" s="1" customFormat="1" ht="15.95" customHeight="1">
      <c r="C1389" s="80"/>
      <c r="K1389" s="80"/>
      <c r="L1389" s="80"/>
      <c r="M1389" s="80"/>
      <c r="N1389" s="80"/>
      <c r="O1389" s="80"/>
      <c r="P1389" s="80"/>
    </row>
    <row r="1390" spans="3:16" s="1" customFormat="1" ht="15.95" customHeight="1">
      <c r="C1390" s="80"/>
      <c r="K1390" s="80"/>
      <c r="L1390" s="80"/>
      <c r="M1390" s="80"/>
      <c r="N1390" s="80"/>
      <c r="O1390" s="80"/>
      <c r="P1390" s="80"/>
    </row>
    <row r="1391" spans="3:16" s="1" customFormat="1" ht="15.95" customHeight="1">
      <c r="C1391" s="80"/>
      <c r="K1391" s="80"/>
      <c r="L1391" s="80"/>
      <c r="M1391" s="80"/>
      <c r="N1391" s="80"/>
      <c r="O1391" s="80"/>
      <c r="P1391" s="80"/>
    </row>
    <row r="1392" spans="3:16" s="1" customFormat="1" ht="15.95" customHeight="1">
      <c r="C1392" s="80"/>
      <c r="K1392" s="80"/>
      <c r="L1392" s="80"/>
      <c r="M1392" s="80"/>
      <c r="N1392" s="80"/>
      <c r="O1392" s="80"/>
      <c r="P1392" s="80"/>
    </row>
    <row r="1393" spans="3:16" s="1" customFormat="1" ht="15.95" customHeight="1">
      <c r="C1393" s="80"/>
      <c r="K1393" s="80"/>
      <c r="L1393" s="80"/>
      <c r="M1393" s="80"/>
      <c r="N1393" s="80"/>
      <c r="O1393" s="80"/>
      <c r="P1393" s="80"/>
    </row>
    <row r="1394" spans="3:16" s="1" customFormat="1" ht="15.95" customHeight="1">
      <c r="C1394" s="80"/>
      <c r="K1394" s="80"/>
      <c r="L1394" s="80"/>
      <c r="M1394" s="80"/>
      <c r="N1394" s="80"/>
      <c r="O1394" s="80"/>
      <c r="P1394" s="80"/>
    </row>
    <row r="1395" spans="3:16" s="1" customFormat="1" ht="15.95" customHeight="1">
      <c r="C1395" s="80"/>
      <c r="K1395" s="80"/>
      <c r="L1395" s="80"/>
      <c r="M1395" s="80"/>
      <c r="N1395" s="80"/>
      <c r="O1395" s="80"/>
      <c r="P1395" s="80"/>
    </row>
    <row r="1396" spans="3:16" s="1" customFormat="1" ht="15.95" customHeight="1">
      <c r="C1396" s="80"/>
      <c r="K1396" s="80"/>
      <c r="L1396" s="80"/>
      <c r="M1396" s="80"/>
      <c r="N1396" s="80"/>
      <c r="O1396" s="80"/>
      <c r="P1396" s="80"/>
    </row>
    <row r="1397" spans="3:16" s="1" customFormat="1" ht="15.95" customHeight="1">
      <c r="C1397" s="80"/>
      <c r="K1397" s="80"/>
      <c r="L1397" s="80"/>
      <c r="M1397" s="80"/>
      <c r="N1397" s="80"/>
      <c r="O1397" s="80"/>
      <c r="P1397" s="80"/>
    </row>
    <row r="1398" spans="3:16" s="1" customFormat="1" ht="15.95" customHeight="1">
      <c r="C1398" s="80"/>
      <c r="K1398" s="80"/>
      <c r="L1398" s="80"/>
      <c r="M1398" s="80"/>
      <c r="N1398" s="80"/>
      <c r="O1398" s="80"/>
      <c r="P1398" s="80"/>
    </row>
    <row r="1399" spans="3:16" s="1" customFormat="1" ht="15.95" customHeight="1">
      <c r="C1399" s="80"/>
      <c r="K1399" s="80"/>
      <c r="L1399" s="80"/>
      <c r="M1399" s="80"/>
      <c r="N1399" s="80"/>
      <c r="O1399" s="80"/>
      <c r="P1399" s="80"/>
    </row>
    <row r="1400" spans="3:16" s="1" customFormat="1" ht="15.95" customHeight="1">
      <c r="C1400" s="80"/>
      <c r="K1400" s="80"/>
      <c r="L1400" s="80"/>
      <c r="M1400" s="80"/>
      <c r="N1400" s="80"/>
      <c r="O1400" s="80"/>
      <c r="P1400" s="80"/>
    </row>
  </sheetData>
  <mergeCells count="6">
    <mergeCell ref="B4:F4"/>
    <mergeCell ref="H4:I4"/>
    <mergeCell ref="K4:P4"/>
    <mergeCell ref="B5:F5"/>
    <mergeCell ref="H5:I5"/>
    <mergeCell ref="K5:P5"/>
  </mergeCells>
  <phoneticPr fontId="36" type="noConversion"/>
  <conditionalFormatting sqref="H5 H7">
    <cfRule type="cellIs" dxfId="80" priority="14" operator="equal">
      <formula>1</formula>
    </cfRule>
  </conditionalFormatting>
  <conditionalFormatting sqref="I8">
    <cfRule type="expression" dxfId="79" priority="1" stopIfTrue="1">
      <formula>H8="Velg tiltak"</formula>
    </cfRule>
    <cfRule type="expression" dxfId="78" priority="2" stopIfTrue="1">
      <formula>H8="Gjenvunnet"</formula>
    </cfRule>
    <cfRule type="expression" dxfId="77" priority="3" stopIfTrue="1">
      <formula>H8="Nytt"</formula>
    </cfRule>
    <cfRule type="expression" dxfId="76" priority="4">
      <formula>H8="Overskudd"</formula>
    </cfRule>
    <cfRule type="expression" dxfId="75" priority="5">
      <formula>H8="Bevart"</formula>
    </cfRule>
    <cfRule type="expression" dxfId="74" priority="6" stopIfTrue="1">
      <formula>H8="Ombruk"</formula>
    </cfRule>
  </conditionalFormatting>
  <conditionalFormatting sqref="I9:I174">
    <cfRule type="expression" dxfId="73" priority="7">
      <formula>H9="Velg tiltak"</formula>
    </cfRule>
    <cfRule type="expression" dxfId="72" priority="8">
      <formula>H9="Gjenvunnet"</formula>
    </cfRule>
    <cfRule type="expression" dxfId="71" priority="9">
      <formula>H9="Nytt"</formula>
    </cfRule>
    <cfRule type="expression" dxfId="70" priority="10">
      <formula>H9="Overskudd"</formula>
    </cfRule>
    <cfRule type="expression" dxfId="69" priority="11">
      <formula>H9="Bevart"</formula>
    </cfRule>
    <cfRule type="expression" dxfId="68" priority="12">
      <formula>H9="Ombruk"</formula>
    </cfRule>
  </conditionalFormatting>
  <conditionalFormatting sqref="K5:M5">
    <cfRule type="cellIs" dxfId="67" priority="13" operator="equal">
      <formula>1</formula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180B8E3-851C-4752-BC23-F98C77391CDC}">
          <x14:formula1>
            <xm:f>Lister!$I$7:$I$16</xm:f>
          </x14:formula1>
          <xm:sqref>C1:C1048576</xm:sqref>
        </x14:dataValidation>
        <x14:dataValidation type="list" allowBlank="1" showInputMessage="1" showErrorMessage="1" xr:uid="{7BF01FC5-F3A9-4DEC-BD43-49639BC67AA2}">
          <x14:formula1>
            <xm:f>Lister!$B$7:$B$12</xm:f>
          </x14:formula1>
          <xm:sqref>H1:H1048576</xm:sqref>
        </x14:dataValidation>
        <x14:dataValidation type="list" allowBlank="1" showInputMessage="1" showErrorMessage="1" xr:uid="{29613058-EA96-438F-9374-DA32F91AF282}">
          <x14:formula1>
            <xm:f>Lister!$G$7:$G$32</xm:f>
          </x14:formula1>
          <xm:sqref>B1:B1048576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3E7D7-34EB-574E-A3F5-ADC035612D2C}">
  <sheetPr>
    <tabColor theme="8"/>
  </sheetPr>
  <dimension ref="B1:AL812"/>
  <sheetViews>
    <sheetView zoomScale="90" zoomScaleNormal="90" workbookViewId="0">
      <selection activeCell="D336" sqref="D336"/>
    </sheetView>
  </sheetViews>
  <sheetFormatPr defaultColWidth="14.28515625" defaultRowHeight="12"/>
  <cols>
    <col min="1" max="1" width="14.28515625" style="8"/>
    <col min="2" max="2" width="5.85546875" style="8" customWidth="1"/>
    <col min="3" max="3" width="3" style="8" customWidth="1"/>
    <col min="4" max="4" width="9.85546875" style="8" customWidth="1"/>
    <col min="5" max="5" width="12.7109375" style="8" customWidth="1"/>
    <col min="6" max="6" width="13.85546875" style="9" customWidth="1"/>
    <col min="7" max="7" width="2.28515625" style="8" customWidth="1"/>
    <col min="8" max="8" width="8.140625" style="8" customWidth="1"/>
    <col min="9" max="9" width="2.28515625" style="8" customWidth="1"/>
    <col min="10" max="10" width="8.85546875" style="8" customWidth="1"/>
    <col min="11" max="11" width="2.28515625" style="8" customWidth="1"/>
    <col min="12" max="12" width="9.85546875" style="8" customWidth="1"/>
    <col min="13" max="13" width="2.28515625" style="8" customWidth="1"/>
    <col min="14" max="14" width="8.140625" style="8" customWidth="1"/>
    <col min="15" max="15" width="2.28515625" style="8" customWidth="1"/>
    <col min="16" max="16" width="13" style="8" customWidth="1"/>
    <col min="17" max="17" width="3" style="9" customWidth="1"/>
    <col min="18" max="18" width="9.28515625" style="8" customWidth="1"/>
    <col min="19" max="19" width="8.85546875" style="8" customWidth="1"/>
    <col min="20" max="20" width="5.140625" style="8" customWidth="1"/>
    <col min="21" max="21" width="9.85546875" style="8" customWidth="1"/>
    <col min="22" max="22" width="28" style="8" customWidth="1"/>
    <col min="23" max="23" width="14.28515625" style="8"/>
    <col min="24" max="24" width="17.7109375" style="8" customWidth="1"/>
    <col min="25" max="25" width="14.28515625" style="8"/>
    <col min="26" max="26" width="36.42578125" style="8" customWidth="1"/>
    <col min="27" max="27" width="14.28515625" style="8"/>
    <col min="28" max="29" width="17.28515625" style="8" bestFit="1" customWidth="1"/>
    <col min="30" max="30" width="14.28515625" style="8"/>
    <col min="31" max="31" width="21" style="8" customWidth="1"/>
    <col min="32" max="16384" width="14.28515625" style="8"/>
  </cols>
  <sheetData>
    <row r="1" spans="2:38" ht="15.95" customHeight="1"/>
    <row r="2" spans="2:38" ht="51" customHeight="1">
      <c r="D2" s="37" t="s">
        <v>155</v>
      </c>
      <c r="Q2" s="8"/>
    </row>
    <row r="3" spans="2:38" ht="14.1" customHeight="1">
      <c r="D3" s="37"/>
      <c r="Q3" s="8"/>
    </row>
    <row r="4" spans="2:38" ht="14.1" customHeight="1">
      <c r="D4" s="1" t="s">
        <v>156</v>
      </c>
      <c r="Q4" s="8"/>
    </row>
    <row r="5" spans="2:38" ht="14.1" customHeight="1">
      <c r="D5" s="1" t="s">
        <v>157</v>
      </c>
      <c r="Q5" s="8"/>
    </row>
    <row r="6" spans="2:38" ht="14.1" customHeight="1">
      <c r="D6" s="1" t="s">
        <v>158</v>
      </c>
      <c r="Q6" s="8"/>
    </row>
    <row r="7" spans="2:38" ht="14.1" customHeight="1">
      <c r="Q7" s="8"/>
    </row>
    <row r="8" spans="2:38" ht="17.100000000000001" customHeight="1">
      <c r="Q8" s="8"/>
    </row>
    <row r="9" spans="2:38" ht="14.1" customHeight="1">
      <c r="Q9" s="8"/>
    </row>
    <row r="10" spans="2:38" ht="33.950000000000003" customHeight="1">
      <c r="B10" s="241"/>
      <c r="C10" s="340" t="s">
        <v>159</v>
      </c>
      <c r="D10" s="332"/>
      <c r="E10" s="332"/>
      <c r="F10" s="332"/>
      <c r="G10" s="332"/>
      <c r="H10" s="332"/>
      <c r="I10" s="332"/>
      <c r="J10" s="332"/>
      <c r="K10" s="332"/>
      <c r="L10" s="332"/>
      <c r="M10" s="332"/>
      <c r="N10" s="332"/>
      <c r="O10" s="332"/>
      <c r="P10" s="332"/>
      <c r="Q10" s="332"/>
      <c r="R10" s="333"/>
      <c r="S10" s="332" t="s">
        <v>160</v>
      </c>
      <c r="T10" s="332"/>
      <c r="U10" s="332"/>
      <c r="V10" s="332"/>
      <c r="W10" s="332"/>
      <c r="X10" s="332"/>
      <c r="Y10" s="333"/>
      <c r="AL10" s="10"/>
    </row>
    <row r="11" spans="2:38" ht="12.95" customHeight="1">
      <c r="B11" s="334" t="s">
        <v>161</v>
      </c>
      <c r="C11" s="219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5"/>
      <c r="S11" s="219"/>
      <c r="T11" s="215"/>
      <c r="U11" s="215"/>
      <c r="V11" s="215"/>
      <c r="W11" s="215"/>
      <c r="X11" s="215"/>
      <c r="Y11" s="216"/>
    </row>
    <row r="12" spans="2:38" ht="12.95" customHeight="1">
      <c r="B12" s="335"/>
      <c r="C12" s="218"/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8"/>
      <c r="T12" s="211"/>
      <c r="U12" s="211"/>
      <c r="V12" s="211"/>
      <c r="W12" s="211"/>
      <c r="X12" s="211"/>
      <c r="Y12" s="217"/>
    </row>
    <row r="13" spans="2:38" ht="51.95" customHeight="1">
      <c r="B13" s="335"/>
      <c r="C13" s="209"/>
      <c r="D13" s="198"/>
      <c r="E13" s="199"/>
      <c r="F13" s="199" t="s">
        <v>72</v>
      </c>
      <c r="G13" s="198"/>
      <c r="H13" s="200" t="s">
        <v>73</v>
      </c>
      <c r="I13" s="198"/>
      <c r="J13" s="200" t="s">
        <v>74</v>
      </c>
      <c r="K13" s="198"/>
      <c r="L13" s="200" t="s">
        <v>75</v>
      </c>
      <c r="M13" s="198"/>
      <c r="N13" s="200" t="s">
        <v>73</v>
      </c>
      <c r="O13" s="198"/>
      <c r="P13" s="200" t="s">
        <v>76</v>
      </c>
      <c r="Q13" s="201"/>
      <c r="R13" s="183"/>
      <c r="Y13" s="183"/>
    </row>
    <row r="14" spans="2:38" ht="12.95" customHeight="1">
      <c r="B14" s="335"/>
      <c r="C14" s="41"/>
      <c r="D14" s="52"/>
      <c r="E14" s="52"/>
      <c r="F14" s="52"/>
      <c r="G14" s="52"/>
      <c r="H14" s="53"/>
      <c r="I14" s="52"/>
      <c r="J14" s="53"/>
      <c r="K14" s="52"/>
      <c r="L14" s="53"/>
      <c r="M14" s="52"/>
      <c r="N14" s="53"/>
      <c r="O14" s="52"/>
      <c r="P14" s="53"/>
      <c r="Q14" s="202"/>
      <c r="R14" s="183"/>
      <c r="Y14" s="183"/>
    </row>
    <row r="15" spans="2:38" ht="12.95" customHeight="1">
      <c r="B15" s="335"/>
      <c r="C15" s="41"/>
      <c r="D15" s="344" t="s">
        <v>78</v>
      </c>
      <c r="E15" s="347" t="s">
        <v>79</v>
      </c>
      <c r="F15" s="31" t="s">
        <v>80</v>
      </c>
      <c r="G15" s="41"/>
      <c r="H15" s="29">
        <v>1</v>
      </c>
      <c r="I15" s="41"/>
      <c r="J15" s="22">
        <f>'Bredde av tiltak'!X16</f>
        <v>0</v>
      </c>
      <c r="K15" s="41"/>
      <c r="L15" s="306">
        <f>SUMPRODUCT(H15:H19,J15:J19)</f>
        <v>0</v>
      </c>
      <c r="M15" s="41"/>
      <c r="N15" s="302">
        <v>0.6</v>
      </c>
      <c r="O15" s="41"/>
      <c r="P15" s="289">
        <f>L15*N15+L22*N22+L30*N30</f>
        <v>0</v>
      </c>
      <c r="Q15" s="202"/>
      <c r="R15" s="183"/>
      <c r="T15" s="296" t="s">
        <v>78</v>
      </c>
      <c r="U15" s="19"/>
      <c r="V15" s="20" t="s">
        <v>72</v>
      </c>
      <c r="W15" s="21" t="s">
        <v>162</v>
      </c>
      <c r="X15" s="21" t="s">
        <v>163</v>
      </c>
      <c r="Y15" s="183"/>
    </row>
    <row r="16" spans="2:38" ht="12.95" customHeight="1">
      <c r="B16" s="335"/>
      <c r="C16" s="41"/>
      <c r="D16" s="345"/>
      <c r="E16" s="348"/>
      <c r="F16" s="32" t="s">
        <v>84</v>
      </c>
      <c r="G16" s="41"/>
      <c r="H16" s="28">
        <v>1</v>
      </c>
      <c r="I16" s="41"/>
      <c r="J16" s="23">
        <f>'Bredde av tiltak'!X17</f>
        <v>0</v>
      </c>
      <c r="K16" s="41"/>
      <c r="L16" s="307"/>
      <c r="M16" s="41"/>
      <c r="N16" s="303"/>
      <c r="O16" s="41"/>
      <c r="P16" s="290"/>
      <c r="Q16" s="202"/>
      <c r="R16" s="183"/>
      <c r="T16" s="297"/>
      <c r="U16" s="296" t="s">
        <v>79</v>
      </c>
      <c r="V16" s="15" t="s">
        <v>80</v>
      </c>
      <c r="W16" s="17">
        <f>SUM('Inndata - Bygning'!Q8:Q174)</f>
        <v>0</v>
      </c>
      <c r="X16" s="13">
        <f t="shared" ref="X16:X21" si="0">IFERROR(W16/$W$22,0)</f>
        <v>0</v>
      </c>
      <c r="Y16" s="183"/>
    </row>
    <row r="17" spans="2:25" ht="12.95" customHeight="1">
      <c r="B17" s="335"/>
      <c r="C17" s="41"/>
      <c r="D17" s="345"/>
      <c r="E17" s="348"/>
      <c r="F17" s="32" t="s">
        <v>87</v>
      </c>
      <c r="G17" s="41"/>
      <c r="H17" s="28">
        <v>0.35</v>
      </c>
      <c r="I17" s="41"/>
      <c r="J17" s="23">
        <f>'Bredde av tiltak'!X18</f>
        <v>0</v>
      </c>
      <c r="K17" s="41"/>
      <c r="L17" s="307"/>
      <c r="M17" s="41"/>
      <c r="N17" s="303"/>
      <c r="O17" s="41"/>
      <c r="P17" s="290"/>
      <c r="Q17" s="202"/>
      <c r="R17" s="183"/>
      <c r="T17" s="297"/>
      <c r="U17" s="297"/>
      <c r="V17" s="15" t="s">
        <v>164</v>
      </c>
      <c r="W17" s="17">
        <f>SUM('Inndata - Bygning'!R8:R174)</f>
        <v>0</v>
      </c>
      <c r="X17" s="13">
        <f t="shared" si="0"/>
        <v>0</v>
      </c>
      <c r="Y17" s="183"/>
    </row>
    <row r="18" spans="2:25" ht="12.95" customHeight="1">
      <c r="B18" s="335"/>
      <c r="C18" s="41"/>
      <c r="D18" s="345"/>
      <c r="E18" s="348"/>
      <c r="F18" s="32" t="s">
        <v>89</v>
      </c>
      <c r="G18" s="41"/>
      <c r="H18" s="28">
        <v>0.5</v>
      </c>
      <c r="I18" s="41"/>
      <c r="J18" s="23">
        <f>'Bredde av tiltak'!X19</f>
        <v>0</v>
      </c>
      <c r="K18" s="41"/>
      <c r="L18" s="307"/>
      <c r="M18" s="41"/>
      <c r="N18" s="303"/>
      <c r="O18" s="41"/>
      <c r="P18" s="290"/>
      <c r="Q18" s="202"/>
      <c r="R18" s="183"/>
      <c r="T18" s="297"/>
      <c r="U18" s="297"/>
      <c r="V18" s="15" t="s">
        <v>87</v>
      </c>
      <c r="W18" s="17">
        <f>SUM('Inndata - Bygning'!S8:S174)</f>
        <v>0</v>
      </c>
      <c r="X18" s="13">
        <f t="shared" si="0"/>
        <v>0</v>
      </c>
      <c r="Y18" s="183"/>
    </row>
    <row r="19" spans="2:25" ht="12.95" customHeight="1">
      <c r="B19" s="335"/>
      <c r="C19" s="41"/>
      <c r="D19" s="346"/>
      <c r="E19" s="349"/>
      <c r="F19" s="33" t="s">
        <v>91</v>
      </c>
      <c r="G19" s="41"/>
      <c r="H19" s="30">
        <v>0</v>
      </c>
      <c r="I19" s="41"/>
      <c r="J19" s="24">
        <f>'Bredde av tiltak'!X21+'Bredde av tiltak'!X20</f>
        <v>0</v>
      </c>
      <c r="K19" s="41"/>
      <c r="L19" s="308"/>
      <c r="M19" s="41"/>
      <c r="N19" s="304"/>
      <c r="O19" s="41"/>
      <c r="P19" s="290"/>
      <c r="Q19" s="202"/>
      <c r="R19" s="183"/>
      <c r="T19" s="297"/>
      <c r="U19" s="297"/>
      <c r="V19" s="15" t="s">
        <v>89</v>
      </c>
      <c r="W19" s="17">
        <f>SUM('Inndata - Bygning'!T8:T174)</f>
        <v>0</v>
      </c>
      <c r="X19" s="13">
        <f t="shared" si="0"/>
        <v>0</v>
      </c>
      <c r="Y19" s="183"/>
    </row>
    <row r="20" spans="2:25" ht="12.95" customHeight="1">
      <c r="B20" s="335"/>
      <c r="C20" s="41"/>
      <c r="D20" s="40"/>
      <c r="E20" s="270"/>
      <c r="F20" s="270"/>
      <c r="G20" s="41"/>
      <c r="H20" s="42"/>
      <c r="I20" s="43"/>
      <c r="J20" s="44"/>
      <c r="K20" s="41"/>
      <c r="L20" s="45"/>
      <c r="M20" s="41"/>
      <c r="N20" s="45"/>
      <c r="O20" s="41"/>
      <c r="P20" s="290"/>
      <c r="Q20" s="202"/>
      <c r="R20" s="183"/>
      <c r="T20" s="297"/>
      <c r="U20" s="297"/>
      <c r="V20" s="15" t="s">
        <v>165</v>
      </c>
      <c r="W20" s="17">
        <f>SUM('Inndata - Bygning'!U8:U174)</f>
        <v>0</v>
      </c>
      <c r="X20" s="13">
        <f t="shared" si="0"/>
        <v>0</v>
      </c>
      <c r="Y20" s="183"/>
    </row>
    <row r="21" spans="2:25" ht="12.95" customHeight="1">
      <c r="B21" s="335"/>
      <c r="C21" s="41"/>
      <c r="D21" s="40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290"/>
      <c r="Q21" s="202"/>
      <c r="R21" s="183"/>
      <c r="T21" s="297"/>
      <c r="U21" s="297"/>
      <c r="V21" s="15" t="s">
        <v>91</v>
      </c>
      <c r="W21" s="17">
        <f>SUM('Inndata - Bygning'!V8:V174)</f>
        <v>0</v>
      </c>
      <c r="X21" s="13">
        <f t="shared" si="0"/>
        <v>0</v>
      </c>
      <c r="Y21" s="183"/>
    </row>
    <row r="22" spans="2:25" ht="12.95" customHeight="1">
      <c r="B22" s="335"/>
      <c r="C22" s="41"/>
      <c r="D22" s="344" t="s">
        <v>78</v>
      </c>
      <c r="E22" s="347" t="s">
        <v>95</v>
      </c>
      <c r="F22" s="31" t="s">
        <v>80</v>
      </c>
      <c r="G22" s="41"/>
      <c r="H22" s="29">
        <v>1</v>
      </c>
      <c r="I22" s="41"/>
      <c r="J22" s="25">
        <f>'Bredde av tiltak'!X23</f>
        <v>0</v>
      </c>
      <c r="K22" s="41"/>
      <c r="L22" s="306">
        <f>SUMPRODUCT(H22:H26,J22:J26)</f>
        <v>0</v>
      </c>
      <c r="M22" s="41"/>
      <c r="N22" s="302">
        <v>0.1</v>
      </c>
      <c r="O22" s="41"/>
      <c r="P22" s="290"/>
      <c r="Q22" s="202"/>
      <c r="R22" s="183"/>
      <c r="T22" s="297"/>
      <c r="U22" s="298"/>
      <c r="V22" s="134" t="s">
        <v>166</v>
      </c>
      <c r="W22" s="132">
        <f>SUM('Inndata - Bygning'!F8:F174)</f>
        <v>0</v>
      </c>
      <c r="X22" s="133">
        <f>SUM(X16:X21)</f>
        <v>0</v>
      </c>
      <c r="Y22" s="183"/>
    </row>
    <row r="23" spans="2:25" ht="12.95" customHeight="1">
      <c r="B23" s="335"/>
      <c r="C23" s="41"/>
      <c r="D23" s="345"/>
      <c r="E23" s="348"/>
      <c r="F23" s="32" t="s">
        <v>84</v>
      </c>
      <c r="G23" s="41"/>
      <c r="H23" s="28">
        <v>1</v>
      </c>
      <c r="I23" s="41"/>
      <c r="J23" s="26">
        <f>'Bredde av tiltak'!X24</f>
        <v>0</v>
      </c>
      <c r="K23" s="41"/>
      <c r="L23" s="307"/>
      <c r="M23" s="41"/>
      <c r="N23" s="303"/>
      <c r="O23" s="41"/>
      <c r="P23" s="290"/>
      <c r="Q23" s="202"/>
      <c r="R23" s="183"/>
      <c r="T23" s="297"/>
      <c r="U23" s="296" t="s">
        <v>95</v>
      </c>
      <c r="V23" s="15" t="s">
        <v>80</v>
      </c>
      <c r="W23" s="17">
        <f>SUM('Inndata - Fyllmasse'!K8:K174)</f>
        <v>0</v>
      </c>
      <c r="X23" s="34">
        <f>IFERROR(W23/'Bredde av tiltak'!$W$29,0)</f>
        <v>0</v>
      </c>
      <c r="Y23" s="183"/>
    </row>
    <row r="24" spans="2:25" ht="12.95" customHeight="1">
      <c r="B24" s="335"/>
      <c r="C24" s="41"/>
      <c r="D24" s="345"/>
      <c r="E24" s="348"/>
      <c r="F24" s="32" t="s">
        <v>87</v>
      </c>
      <c r="G24" s="41"/>
      <c r="H24" s="28">
        <v>0.35</v>
      </c>
      <c r="I24" s="41"/>
      <c r="J24" s="26">
        <f>'Bredde av tiltak'!X25</f>
        <v>0</v>
      </c>
      <c r="K24" s="41"/>
      <c r="L24" s="307"/>
      <c r="M24" s="41"/>
      <c r="N24" s="303"/>
      <c r="O24" s="41"/>
      <c r="P24" s="290"/>
      <c r="Q24" s="202"/>
      <c r="R24" s="183"/>
      <c r="T24" s="297"/>
      <c r="U24" s="297"/>
      <c r="V24" s="15" t="s">
        <v>164</v>
      </c>
      <c r="W24" s="17">
        <f>SUM('Inndata - Fyllmasse'!L8:L174)</f>
        <v>0</v>
      </c>
      <c r="X24" s="34">
        <f>IFERROR(W24/'Bredde av tiltak'!$W$29,0)</f>
        <v>0</v>
      </c>
      <c r="Y24" s="183"/>
    </row>
    <row r="25" spans="2:25" ht="12.95" customHeight="1">
      <c r="B25" s="335"/>
      <c r="C25" s="41"/>
      <c r="D25" s="345"/>
      <c r="E25" s="348"/>
      <c r="F25" s="32" t="s">
        <v>89</v>
      </c>
      <c r="G25" s="41"/>
      <c r="H25" s="28">
        <v>0.5</v>
      </c>
      <c r="I25" s="41"/>
      <c r="J25" s="26">
        <f>'Bredde av tiltak'!X26</f>
        <v>0</v>
      </c>
      <c r="K25" s="41"/>
      <c r="L25" s="307"/>
      <c r="M25" s="41"/>
      <c r="N25" s="303"/>
      <c r="O25" s="41"/>
      <c r="P25" s="290"/>
      <c r="Q25" s="203"/>
      <c r="R25" s="183"/>
      <c r="T25" s="297"/>
      <c r="U25" s="297"/>
      <c r="V25" s="15" t="s">
        <v>87</v>
      </c>
      <c r="W25" s="17">
        <f>SUM('Inndata - Fyllmasse'!M8:M174)</f>
        <v>0</v>
      </c>
      <c r="X25" s="34">
        <f>IFERROR(W25/'Bredde av tiltak'!$W$29,0)</f>
        <v>0</v>
      </c>
      <c r="Y25" s="183"/>
    </row>
    <row r="26" spans="2:25" ht="12.95" customHeight="1">
      <c r="B26" s="335"/>
      <c r="C26" s="41"/>
      <c r="D26" s="346"/>
      <c r="E26" s="349"/>
      <c r="F26" s="33" t="s">
        <v>91</v>
      </c>
      <c r="G26" s="41"/>
      <c r="H26" s="30">
        <v>0</v>
      </c>
      <c r="I26" s="41"/>
      <c r="J26" s="27">
        <f>'Bredde av tiltak'!X28+'Bredde av tiltak'!X27</f>
        <v>0</v>
      </c>
      <c r="K26" s="41"/>
      <c r="L26" s="308"/>
      <c r="M26" s="41"/>
      <c r="N26" s="304"/>
      <c r="O26" s="41"/>
      <c r="P26" s="290"/>
      <c r="Q26" s="203"/>
      <c r="R26" s="183"/>
      <c r="T26" s="297"/>
      <c r="U26" s="297"/>
      <c r="V26" s="15" t="s">
        <v>89</v>
      </c>
      <c r="W26" s="17">
        <f>SUM('Inndata - Fyllmasse'!N8:N174)</f>
        <v>0</v>
      </c>
      <c r="X26" s="34">
        <f>IFERROR(W26/'Bredde av tiltak'!$W$29,0)</f>
        <v>0</v>
      </c>
      <c r="Y26" s="183"/>
    </row>
    <row r="27" spans="2:25" ht="12.95" customHeight="1">
      <c r="B27" s="335"/>
      <c r="C27" s="41"/>
      <c r="D27" s="40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290"/>
      <c r="Q27" s="202"/>
      <c r="R27" s="183"/>
      <c r="T27" s="297"/>
      <c r="U27" s="297"/>
      <c r="V27" s="15" t="s">
        <v>165</v>
      </c>
      <c r="W27" s="17">
        <f>SUM('Inndata - Fyllmasse'!O8:O174)</f>
        <v>0</v>
      </c>
      <c r="X27" s="34">
        <f>IFERROR(W27/'Bredde av tiltak'!$W$29,0)</f>
        <v>0</v>
      </c>
      <c r="Y27" s="183"/>
    </row>
    <row r="28" spans="2:25" ht="12.95" customHeight="1">
      <c r="B28" s="335"/>
      <c r="C28" s="41"/>
      <c r="D28" s="40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290"/>
      <c r="Q28" s="202"/>
      <c r="R28" s="183"/>
      <c r="T28" s="297"/>
      <c r="U28" s="297"/>
      <c r="V28" s="15" t="s">
        <v>91</v>
      </c>
      <c r="W28" s="17">
        <f>SUM('Inndata - Fyllmasse'!P8:P174)</f>
        <v>0</v>
      </c>
      <c r="X28" s="34">
        <f>IFERROR(W28/'Bredde av tiltak'!$W$29,0)</f>
        <v>0</v>
      </c>
      <c r="Y28" s="183"/>
    </row>
    <row r="29" spans="2:25" ht="12.95" customHeight="1">
      <c r="B29" s="335"/>
      <c r="C29" s="41"/>
      <c r="D29" s="40"/>
      <c r="E29" s="240"/>
      <c r="F29" s="240"/>
      <c r="G29" s="41"/>
      <c r="H29" s="42"/>
      <c r="I29" s="43"/>
      <c r="J29" s="44"/>
      <c r="K29" s="41"/>
      <c r="L29" s="45"/>
      <c r="M29" s="41"/>
      <c r="N29" s="45"/>
      <c r="O29" s="41"/>
      <c r="P29" s="290"/>
      <c r="Q29" s="202"/>
      <c r="R29" s="183"/>
      <c r="T29" s="298"/>
      <c r="U29" s="298"/>
      <c r="V29" s="136" t="s">
        <v>166</v>
      </c>
      <c r="W29" s="137">
        <f>SUM('Inndata - Fyllmasse'!F8:F174)</f>
        <v>0</v>
      </c>
      <c r="X29" s="138">
        <f>SUM(X23:X28)</f>
        <v>0</v>
      </c>
      <c r="Y29" s="183"/>
    </row>
    <row r="30" spans="2:25" ht="12.95" customHeight="1">
      <c r="B30" s="335"/>
      <c r="C30" s="41"/>
      <c r="D30" s="344" t="s">
        <v>104</v>
      </c>
      <c r="E30" s="347" t="s">
        <v>79</v>
      </c>
      <c r="F30" s="31" t="s">
        <v>105</v>
      </c>
      <c r="G30" s="41"/>
      <c r="H30" s="29">
        <f>2/3</f>
        <v>0.66666666666666663</v>
      </c>
      <c r="I30" s="41"/>
      <c r="J30" s="25">
        <f>'Bredde av tiltak'!X30</f>
        <v>0</v>
      </c>
      <c r="K30" s="41"/>
      <c r="L30" s="306">
        <f>SUMPRODUCT(H30:H32,J30:J32)</f>
        <v>0</v>
      </c>
      <c r="M30" s="41"/>
      <c r="N30" s="302">
        <v>0.3</v>
      </c>
      <c r="O30" s="41"/>
      <c r="P30" s="290"/>
      <c r="Q30" s="202"/>
      <c r="R30" s="183"/>
      <c r="T30" s="296" t="s">
        <v>104</v>
      </c>
      <c r="U30" s="296" t="s">
        <v>79</v>
      </c>
      <c r="V30" s="14" t="s">
        <v>105</v>
      </c>
      <c r="W30" s="16">
        <f>SUM(Tabell1[Vekt av ombrukbart
(kg)])</f>
        <v>0</v>
      </c>
      <c r="X30" s="18">
        <f>IFERROR(W30/$W$22,0)</f>
        <v>0</v>
      </c>
      <c r="Y30" s="183"/>
    </row>
    <row r="31" spans="2:25" ht="12.95" customHeight="1">
      <c r="B31" s="335"/>
      <c r="C31" s="41"/>
      <c r="D31" s="345"/>
      <c r="E31" s="348"/>
      <c r="F31" s="32" t="s">
        <v>106</v>
      </c>
      <c r="G31" s="41"/>
      <c r="H31" s="28">
        <f>1/3</f>
        <v>0.33333333333333331</v>
      </c>
      <c r="I31" s="41"/>
      <c r="J31" s="26">
        <f>'Bredde av tiltak'!X31</f>
        <v>0</v>
      </c>
      <c r="K31" s="41"/>
      <c r="L31" s="307"/>
      <c r="M31" s="41"/>
      <c r="N31" s="303"/>
      <c r="O31" s="41"/>
      <c r="P31" s="290"/>
      <c r="Q31" s="202"/>
      <c r="R31" s="183"/>
      <c r="T31" s="297"/>
      <c r="U31" s="297"/>
      <c r="V31" s="15" t="s">
        <v>167</v>
      </c>
      <c r="W31" s="17">
        <f>SUM(Tabell1[Vekt av gjenvinnbart])</f>
        <v>0</v>
      </c>
      <c r="X31" s="13">
        <f>IFERROR(W31/$W$22,0)</f>
        <v>0</v>
      </c>
      <c r="Y31" s="183"/>
    </row>
    <row r="32" spans="2:25" ht="12.95" customHeight="1">
      <c r="B32" s="335"/>
      <c r="C32" s="41"/>
      <c r="D32" s="346"/>
      <c r="E32" s="349"/>
      <c r="F32" s="33" t="s">
        <v>107</v>
      </c>
      <c r="G32" s="41"/>
      <c r="H32" s="30">
        <v>0</v>
      </c>
      <c r="I32" s="41"/>
      <c r="J32" s="27">
        <f>X32</f>
        <v>0</v>
      </c>
      <c r="K32" s="41"/>
      <c r="L32" s="308"/>
      <c r="M32" s="41"/>
      <c r="N32" s="304"/>
      <c r="O32" s="41"/>
      <c r="P32" s="291"/>
      <c r="Q32" s="204"/>
      <c r="R32" s="183"/>
      <c r="T32" s="297"/>
      <c r="U32" s="297"/>
      <c r="V32" s="15" t="s">
        <v>107</v>
      </c>
      <c r="W32" s="17">
        <f>SUM(Tabell1[Vekt av avfall
(kg)])</f>
        <v>0</v>
      </c>
      <c r="X32" s="13">
        <f>IFERROR(W32/$W$22,0)</f>
        <v>0</v>
      </c>
      <c r="Y32" s="183"/>
    </row>
    <row r="33" spans="2:25" ht="12.95" customHeight="1">
      <c r="B33" s="335"/>
      <c r="C33" s="205"/>
      <c r="D33" s="205"/>
      <c r="E33" s="206" t="s">
        <v>108</v>
      </c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7"/>
      <c r="R33" s="183"/>
      <c r="T33" s="298"/>
      <c r="U33" s="298"/>
      <c r="V33" s="134" t="s">
        <v>166</v>
      </c>
      <c r="W33" s="139">
        <f>SUM(W30:W32)</f>
        <v>0</v>
      </c>
      <c r="X33" s="140">
        <f>SUM(X30:X32)</f>
        <v>0</v>
      </c>
      <c r="Y33" s="183"/>
    </row>
    <row r="34" spans="2:25" ht="12.95" customHeight="1">
      <c r="B34" s="335"/>
      <c r="C34" s="218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8"/>
      <c r="T34" s="211"/>
      <c r="U34" s="211"/>
      <c r="V34" s="211"/>
      <c r="W34" s="211"/>
      <c r="X34" s="211"/>
      <c r="Y34" s="217"/>
    </row>
    <row r="35" spans="2:25" ht="12.95" customHeight="1">
      <c r="B35" s="335"/>
      <c r="C35" s="218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8"/>
      <c r="T35" s="211"/>
      <c r="U35" s="211"/>
      <c r="V35" s="211"/>
      <c r="W35" s="211"/>
      <c r="X35" s="211"/>
      <c r="Y35" s="217"/>
    </row>
    <row r="36" spans="2:25" ht="12.95" customHeight="1">
      <c r="B36" s="336"/>
      <c r="C36" s="282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2"/>
      <c r="T36" s="283"/>
      <c r="U36" s="283"/>
      <c r="V36" s="283"/>
      <c r="W36" s="283"/>
      <c r="X36" s="283"/>
      <c r="Y36" s="284"/>
    </row>
    <row r="37" spans="2:25" ht="41.1" customHeight="1">
      <c r="F37" s="8"/>
      <c r="Q37" s="8"/>
    </row>
    <row r="38" spans="2:25" ht="29.1" customHeight="1">
      <c r="B38" s="281"/>
      <c r="C38" s="340" t="s">
        <v>168</v>
      </c>
      <c r="D38" s="332"/>
      <c r="E38" s="332"/>
      <c r="F38" s="332"/>
      <c r="G38" s="332"/>
      <c r="H38" s="332"/>
      <c r="I38" s="332"/>
      <c r="J38" s="332"/>
      <c r="K38" s="332"/>
      <c r="L38" s="332"/>
      <c r="M38" s="332"/>
      <c r="N38" s="332"/>
      <c r="O38" s="332"/>
      <c r="P38" s="332"/>
      <c r="Q38" s="332"/>
      <c r="R38" s="333"/>
      <c r="S38" s="332" t="s">
        <v>160</v>
      </c>
      <c r="T38" s="332"/>
      <c r="U38" s="332"/>
      <c r="V38" s="332"/>
      <c r="W38" s="332"/>
      <c r="X38" s="332"/>
      <c r="Y38" s="333"/>
    </row>
    <row r="39" spans="2:25" ht="27.95" customHeight="1">
      <c r="B39" s="334" t="s">
        <v>169</v>
      </c>
      <c r="C39" s="219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9"/>
      <c r="T39" s="215"/>
      <c r="U39" s="215"/>
      <c r="V39" s="215"/>
      <c r="W39" s="215"/>
      <c r="X39" s="215"/>
      <c r="Y39" s="216"/>
    </row>
    <row r="40" spans="2:25" ht="56.1" customHeight="1">
      <c r="B40" s="335"/>
      <c r="C40" s="195"/>
      <c r="D40" s="50"/>
      <c r="E40" s="54"/>
      <c r="F40" s="54" t="s">
        <v>72</v>
      </c>
      <c r="G40" s="50"/>
      <c r="H40" s="51" t="s">
        <v>73</v>
      </c>
      <c r="I40" s="50"/>
      <c r="J40" s="51" t="s">
        <v>74</v>
      </c>
      <c r="K40" s="50"/>
      <c r="L40" s="51" t="s">
        <v>75</v>
      </c>
      <c r="M40" s="50"/>
      <c r="N40" s="51" t="s">
        <v>73</v>
      </c>
      <c r="O40" s="50"/>
      <c r="P40" s="51" t="s">
        <v>76</v>
      </c>
      <c r="Q40" s="38"/>
      <c r="S40" s="188"/>
      <c r="Y40" s="183"/>
    </row>
    <row r="41" spans="2:25" ht="5.0999999999999996" customHeight="1">
      <c r="B41" s="335"/>
      <c r="C41" s="196"/>
      <c r="D41" s="52"/>
      <c r="E41" s="52"/>
      <c r="F41" s="52"/>
      <c r="G41" s="52"/>
      <c r="H41" s="53"/>
      <c r="I41" s="52"/>
      <c r="J41" s="53"/>
      <c r="K41" s="52"/>
      <c r="L41" s="53"/>
      <c r="M41" s="52"/>
      <c r="N41" s="53"/>
      <c r="O41" s="52"/>
      <c r="P41" s="337">
        <f>L42*N42</f>
        <v>0</v>
      </c>
      <c r="Q41" s="39"/>
      <c r="S41" s="188"/>
      <c r="Y41" s="183"/>
    </row>
    <row r="42" spans="2:25" ht="15" customHeight="1">
      <c r="B42" s="335"/>
      <c r="C42" s="196"/>
      <c r="D42" s="296" t="s">
        <v>78</v>
      </c>
      <c r="E42" s="299" t="s">
        <v>95</v>
      </c>
      <c r="F42" s="31" t="s">
        <v>80</v>
      </c>
      <c r="G42" s="41"/>
      <c r="H42" s="29">
        <v>1</v>
      </c>
      <c r="I42" s="41"/>
      <c r="J42" s="22">
        <f>'Bredde av tiltak'!X44</f>
        <v>0</v>
      </c>
      <c r="K42" s="41"/>
      <c r="L42" s="306">
        <f>SUMPRODUCT(H42:H46,J42:J46)</f>
        <v>0</v>
      </c>
      <c r="M42" s="41"/>
      <c r="N42" s="302">
        <v>1</v>
      </c>
      <c r="O42" s="41"/>
      <c r="P42" s="338"/>
      <c r="Q42" s="39"/>
      <c r="S42" s="188"/>
      <c r="Y42" s="183"/>
    </row>
    <row r="43" spans="2:25" ht="15" customHeight="1">
      <c r="B43" s="335"/>
      <c r="C43" s="196"/>
      <c r="D43" s="297"/>
      <c r="E43" s="300"/>
      <c r="F43" s="32" t="s">
        <v>84</v>
      </c>
      <c r="G43" s="41"/>
      <c r="H43" s="28">
        <v>1</v>
      </c>
      <c r="I43" s="41"/>
      <c r="J43" s="23">
        <f>'Bredde av tiltak'!X45</f>
        <v>0</v>
      </c>
      <c r="K43" s="41"/>
      <c r="L43" s="307"/>
      <c r="M43" s="41"/>
      <c r="N43" s="303"/>
      <c r="O43" s="41"/>
      <c r="P43" s="338"/>
      <c r="Q43" s="39"/>
      <c r="S43" s="188"/>
      <c r="T43" s="296" t="s">
        <v>78</v>
      </c>
      <c r="U43" s="19"/>
      <c r="V43" s="20" t="s">
        <v>72</v>
      </c>
      <c r="W43" s="21" t="s">
        <v>162</v>
      </c>
      <c r="X43" s="21" t="s">
        <v>163</v>
      </c>
      <c r="Y43" s="183"/>
    </row>
    <row r="44" spans="2:25" ht="15" customHeight="1">
      <c r="B44" s="335"/>
      <c r="C44" s="196"/>
      <c r="D44" s="297"/>
      <c r="E44" s="300"/>
      <c r="F44" s="32" t="s">
        <v>87</v>
      </c>
      <c r="G44" s="41"/>
      <c r="H44" s="28">
        <v>0.35</v>
      </c>
      <c r="I44" s="41"/>
      <c r="J44" s="23">
        <f>'Bredde av tiltak'!X46</f>
        <v>0</v>
      </c>
      <c r="K44" s="41"/>
      <c r="L44" s="307"/>
      <c r="M44" s="41"/>
      <c r="N44" s="303"/>
      <c r="O44" s="41"/>
      <c r="P44" s="338"/>
      <c r="Q44" s="39"/>
      <c r="S44" s="188"/>
      <c r="T44" s="297"/>
      <c r="U44" s="296" t="s">
        <v>95</v>
      </c>
      <c r="V44" s="15" t="s">
        <v>80</v>
      </c>
      <c r="W44" s="17">
        <f>SUM(Tabell16[Vekt av bevart
(kg)])</f>
        <v>0</v>
      </c>
      <c r="X44" s="13">
        <f>IFERROR(W44/W50,0)</f>
        <v>0</v>
      </c>
      <c r="Y44" s="183"/>
    </row>
    <row r="45" spans="2:25" ht="15" customHeight="1">
      <c r="B45" s="335"/>
      <c r="C45" s="196"/>
      <c r="D45" s="297"/>
      <c r="E45" s="300"/>
      <c r="F45" s="32" t="s">
        <v>89</v>
      </c>
      <c r="G45" s="41"/>
      <c r="H45" s="28">
        <v>0.5</v>
      </c>
      <c r="I45" s="41"/>
      <c r="J45" s="23">
        <f>'Bredde av tiltak'!X47</f>
        <v>0</v>
      </c>
      <c r="K45" s="41"/>
      <c r="L45" s="307"/>
      <c r="M45" s="41"/>
      <c r="N45" s="303"/>
      <c r="O45" s="41"/>
      <c r="P45" s="338"/>
      <c r="Q45" s="39"/>
      <c r="S45" s="188"/>
      <c r="T45" s="297"/>
      <c r="U45" s="297"/>
      <c r="V45" s="15" t="s">
        <v>164</v>
      </c>
      <c r="W45" s="17">
        <f>SUM(Tabell16[Vekt av ombrukt
(kg)])</f>
        <v>0</v>
      </c>
      <c r="X45" s="13">
        <f>IFERROR(W45/W50,0)</f>
        <v>0</v>
      </c>
      <c r="Y45" s="183"/>
    </row>
    <row r="46" spans="2:25" ht="15" customHeight="1">
      <c r="B46" s="335"/>
      <c r="C46" s="196"/>
      <c r="D46" s="298"/>
      <c r="E46" s="301"/>
      <c r="F46" s="33" t="s">
        <v>91</v>
      </c>
      <c r="G46" s="41"/>
      <c r="H46" s="30">
        <v>0</v>
      </c>
      <c r="I46" s="41"/>
      <c r="J46" s="24">
        <f>'Bredde av tiltak'!X48+'Bredde av tiltak'!X49</f>
        <v>0</v>
      </c>
      <c r="K46" s="41"/>
      <c r="L46" s="308"/>
      <c r="M46" s="41"/>
      <c r="N46" s="304"/>
      <c r="O46" s="41"/>
      <c r="P46" s="338"/>
      <c r="Q46" s="39"/>
      <c r="S46" s="188"/>
      <c r="T46" s="297"/>
      <c r="U46" s="297"/>
      <c r="V46" s="15" t="s">
        <v>87</v>
      </c>
      <c r="W46" s="17">
        <f>SUM(Tabell16[Vekt av overskudd
(kg)])</f>
        <v>0</v>
      </c>
      <c r="X46" s="13">
        <f>IFERROR(W46/W50,0)</f>
        <v>0</v>
      </c>
      <c r="Y46" s="183"/>
    </row>
    <row r="47" spans="2:25" ht="15" customHeight="1">
      <c r="B47" s="335"/>
      <c r="C47" s="196"/>
      <c r="D47" s="40"/>
      <c r="E47" s="305"/>
      <c r="F47" s="305"/>
      <c r="G47" s="41"/>
      <c r="H47" s="42"/>
      <c r="I47" s="43"/>
      <c r="J47" s="44"/>
      <c r="K47" s="41"/>
      <c r="L47" s="45"/>
      <c r="M47" s="41"/>
      <c r="N47" s="45"/>
      <c r="O47" s="41"/>
      <c r="P47" s="338"/>
      <c r="Q47" s="39"/>
      <c r="S47" s="188"/>
      <c r="T47" s="297"/>
      <c r="U47" s="297"/>
      <c r="V47" s="15" t="s">
        <v>89</v>
      </c>
      <c r="W47" s="17">
        <f>SUM(Tabell16[Vekt av gjenvunnet])</f>
        <v>0</v>
      </c>
      <c r="X47" s="13">
        <f>IFERROR(W47/W50,0)</f>
        <v>0</v>
      </c>
      <c r="Y47" s="183"/>
    </row>
    <row r="48" spans="2:25" ht="15" customHeight="1">
      <c r="B48" s="335"/>
      <c r="C48" s="196"/>
      <c r="D48" s="40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339"/>
      <c r="Q48" s="39"/>
      <c r="S48" s="188"/>
      <c r="T48" s="297"/>
      <c r="U48" s="297"/>
      <c r="V48" s="15" t="s">
        <v>165</v>
      </c>
      <c r="W48" s="17">
        <f>SUM(Tabell16[Vekt av nytt i gjenvunnet])</f>
        <v>0</v>
      </c>
      <c r="X48" s="13">
        <f>IFERROR(W48/W50,0)</f>
        <v>0</v>
      </c>
      <c r="Y48" s="183"/>
    </row>
    <row r="49" spans="2:25" ht="15" customHeight="1">
      <c r="B49" s="335"/>
      <c r="C49" s="196"/>
      <c r="D49" s="40"/>
      <c r="E49" s="305"/>
      <c r="F49" s="305"/>
      <c r="G49" s="41"/>
      <c r="H49" s="42"/>
      <c r="I49" s="43"/>
      <c r="J49" s="44"/>
      <c r="K49" s="41"/>
      <c r="L49" s="45"/>
      <c r="M49" s="41"/>
      <c r="N49" s="45"/>
      <c r="O49" s="41"/>
      <c r="P49" s="41"/>
      <c r="Q49" s="39"/>
      <c r="S49" s="188"/>
      <c r="T49" s="297"/>
      <c r="U49" s="297"/>
      <c r="V49" s="15" t="s">
        <v>91</v>
      </c>
      <c r="W49" s="17">
        <f>SUM(Tabell16[Vekt av nytt
(kg)])</f>
        <v>0</v>
      </c>
      <c r="X49" s="13">
        <f>IFERROR(W49/W50,0)</f>
        <v>0</v>
      </c>
      <c r="Y49" s="183"/>
    </row>
    <row r="50" spans="2:25" ht="15" customHeight="1">
      <c r="B50" s="335"/>
      <c r="C50" s="197"/>
      <c r="D50" s="46"/>
      <c r="E50" s="288" t="s">
        <v>170</v>
      </c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8"/>
      <c r="S50" s="188"/>
      <c r="T50" s="298"/>
      <c r="U50" s="131"/>
      <c r="V50" s="136" t="s">
        <v>166</v>
      </c>
      <c r="W50" s="137">
        <f>SUM(W44:W49)</f>
        <v>0</v>
      </c>
      <c r="X50" s="138">
        <f>SUM(X44:X49)</f>
        <v>0</v>
      </c>
      <c r="Y50" s="183"/>
    </row>
    <row r="51" spans="2:25" ht="15" customHeight="1">
      <c r="B51" s="335"/>
      <c r="C51" s="188"/>
      <c r="Q51" s="8"/>
      <c r="S51" s="188"/>
      <c r="Y51" s="183"/>
    </row>
    <row r="52" spans="2:25" ht="15" customHeight="1">
      <c r="B52" s="335"/>
      <c r="C52" s="188"/>
      <c r="Q52" s="8"/>
      <c r="S52" s="188"/>
      <c r="Y52" s="183"/>
    </row>
    <row r="53" spans="2:25" ht="15" customHeight="1">
      <c r="B53" s="335"/>
      <c r="C53" s="188"/>
      <c r="Q53" s="8"/>
      <c r="S53" s="188"/>
      <c r="T53" s="280"/>
      <c r="Y53" s="183"/>
    </row>
    <row r="54" spans="2:25">
      <c r="B54" s="335"/>
      <c r="C54" s="188"/>
      <c r="K54" s="9"/>
      <c r="M54" s="9"/>
      <c r="O54" s="9"/>
      <c r="S54" s="188"/>
      <c r="Y54" s="183"/>
    </row>
    <row r="55" spans="2:25">
      <c r="B55" s="335"/>
      <c r="C55" s="188"/>
      <c r="K55" s="9"/>
      <c r="M55" s="9"/>
      <c r="O55" s="9"/>
      <c r="S55" s="188"/>
      <c r="Y55" s="183"/>
    </row>
    <row r="56" spans="2:25">
      <c r="B56" s="336"/>
      <c r="C56" s="189"/>
      <c r="D56" s="190"/>
      <c r="E56" s="190"/>
      <c r="F56" s="193"/>
      <c r="G56" s="190"/>
      <c r="H56" s="190"/>
      <c r="I56" s="190"/>
      <c r="J56" s="190"/>
      <c r="K56" s="193"/>
      <c r="L56" s="190"/>
      <c r="M56" s="193"/>
      <c r="N56" s="190"/>
      <c r="O56" s="193"/>
      <c r="P56" s="190"/>
      <c r="Q56" s="193"/>
      <c r="R56" s="190"/>
      <c r="S56" s="189"/>
      <c r="T56" s="190"/>
      <c r="U56" s="190"/>
      <c r="V56" s="190"/>
      <c r="W56" s="190"/>
      <c r="X56" s="190"/>
      <c r="Y56" s="191"/>
    </row>
    <row r="57" spans="2:25" ht="12.95" customHeight="1">
      <c r="B57" s="334" t="s">
        <v>171</v>
      </c>
      <c r="C57" s="219"/>
      <c r="D57" s="215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6"/>
      <c r="S57" s="215"/>
      <c r="T57" s="215"/>
      <c r="U57" s="215"/>
      <c r="V57" s="215"/>
      <c r="W57" s="215"/>
      <c r="X57" s="215"/>
      <c r="Y57" s="216"/>
    </row>
    <row r="58" spans="2:25" ht="27.95" customHeight="1">
      <c r="B58" s="335"/>
      <c r="C58" s="218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7"/>
      <c r="S58" s="211"/>
      <c r="T58" s="211"/>
      <c r="U58" s="211"/>
      <c r="V58" s="211"/>
      <c r="W58" s="211"/>
      <c r="X58" s="211"/>
      <c r="Y58" s="217"/>
    </row>
    <row r="59" spans="2:25" ht="56.1" customHeight="1">
      <c r="B59" s="335"/>
      <c r="C59" s="195"/>
      <c r="D59" s="50"/>
      <c r="E59" s="54"/>
      <c r="F59" s="54" t="s">
        <v>72</v>
      </c>
      <c r="G59" s="50"/>
      <c r="H59" s="51" t="s">
        <v>73</v>
      </c>
      <c r="I59" s="50"/>
      <c r="J59" s="51" t="s">
        <v>74</v>
      </c>
      <c r="K59" s="50"/>
      <c r="L59" s="51" t="s">
        <v>75</v>
      </c>
      <c r="M59" s="50"/>
      <c r="N59" s="51" t="s">
        <v>73</v>
      </c>
      <c r="O59" s="50"/>
      <c r="P59" s="51" t="s">
        <v>76</v>
      </c>
      <c r="Q59" s="38"/>
      <c r="R59" s="183"/>
      <c r="Y59" s="183"/>
    </row>
    <row r="60" spans="2:25" ht="5.0999999999999996" customHeight="1">
      <c r="B60" s="335"/>
      <c r="C60" s="196"/>
      <c r="D60" s="52"/>
      <c r="E60" s="52"/>
      <c r="F60" s="52"/>
      <c r="G60" s="52"/>
      <c r="H60" s="53"/>
      <c r="I60" s="52"/>
      <c r="J60" s="53"/>
      <c r="K60" s="52"/>
      <c r="L60" s="53"/>
      <c r="M60" s="52"/>
      <c r="N60" s="53"/>
      <c r="O60" s="52"/>
      <c r="P60" s="53"/>
      <c r="Q60" s="39"/>
      <c r="R60" s="183"/>
      <c r="Y60" s="183"/>
    </row>
    <row r="61" spans="2:25" ht="15" customHeight="1">
      <c r="B61" s="335"/>
      <c r="C61" s="196"/>
      <c r="D61" s="296" t="s">
        <v>78</v>
      </c>
      <c r="E61" s="341" t="s">
        <v>172</v>
      </c>
      <c r="F61" s="31" t="s">
        <v>80</v>
      </c>
      <c r="G61" s="41"/>
      <c r="H61" s="29">
        <v>1</v>
      </c>
      <c r="I61" s="41"/>
      <c r="J61" s="22">
        <f>'Bredde av tiltak'!X62</f>
        <v>0</v>
      </c>
      <c r="K61" s="41"/>
      <c r="L61" s="306">
        <f>SUMPRODUCT(H61:H65,J61:J65)</f>
        <v>0</v>
      </c>
      <c r="M61" s="41"/>
      <c r="N61" s="302">
        <v>0.65</v>
      </c>
      <c r="O61" s="41"/>
      <c r="P61" s="289">
        <f>L61*N61+L69*N69</f>
        <v>0</v>
      </c>
      <c r="Q61" s="39"/>
      <c r="R61" s="183"/>
      <c r="T61" s="296" t="s">
        <v>78</v>
      </c>
      <c r="U61" s="19"/>
      <c r="V61" s="20" t="s">
        <v>72</v>
      </c>
      <c r="W61" s="21" t="s">
        <v>162</v>
      </c>
      <c r="X61" s="21" t="s">
        <v>163</v>
      </c>
      <c r="Y61" s="183"/>
    </row>
    <row r="62" spans="2:25" ht="15" customHeight="1">
      <c r="B62" s="335"/>
      <c r="C62" s="196"/>
      <c r="D62" s="297"/>
      <c r="E62" s="342"/>
      <c r="F62" s="32" t="s">
        <v>84</v>
      </c>
      <c r="G62" s="41"/>
      <c r="H62" s="28">
        <v>1</v>
      </c>
      <c r="I62" s="41"/>
      <c r="J62" s="23">
        <f>'Bredde av tiltak'!X63</f>
        <v>0</v>
      </c>
      <c r="K62" s="41"/>
      <c r="L62" s="307"/>
      <c r="M62" s="41"/>
      <c r="N62" s="303"/>
      <c r="O62" s="41"/>
      <c r="P62" s="290"/>
      <c r="Q62" s="39"/>
      <c r="R62" s="183"/>
      <c r="T62" s="297"/>
      <c r="U62" s="296" t="s">
        <v>79</v>
      </c>
      <c r="V62" s="15" t="s">
        <v>80</v>
      </c>
      <c r="W62" s="17">
        <f>SUMIFS('Inndata - Bygning'!Q:Q, 'Inndata - Bygning'!C:C, "22 Bæresystemer")</f>
        <v>0</v>
      </c>
      <c r="X62" s="13">
        <f>IFERROR(W62/$W$68,0)</f>
        <v>0</v>
      </c>
      <c r="Y62" s="183"/>
    </row>
    <row r="63" spans="2:25" ht="15" customHeight="1">
      <c r="B63" s="335"/>
      <c r="C63" s="196"/>
      <c r="D63" s="297"/>
      <c r="E63" s="342"/>
      <c r="F63" s="32" t="s">
        <v>87</v>
      </c>
      <c r="G63" s="41"/>
      <c r="H63" s="28">
        <v>0.35</v>
      </c>
      <c r="I63" s="41"/>
      <c r="J63" s="23">
        <f>'Bredde av tiltak'!X64</f>
        <v>0</v>
      </c>
      <c r="K63" s="41"/>
      <c r="L63" s="307"/>
      <c r="M63" s="41"/>
      <c r="N63" s="303"/>
      <c r="O63" s="41"/>
      <c r="P63" s="290"/>
      <c r="Q63" s="39"/>
      <c r="R63" s="183"/>
      <c r="T63" s="297"/>
      <c r="U63" s="297"/>
      <c r="V63" s="15" t="s">
        <v>164</v>
      </c>
      <c r="W63" s="17">
        <f>SUMIFS('Inndata - Bygning'!R:R, 'Inndata - Bygning'!C:C, "22 Bæresystemer")</f>
        <v>0</v>
      </c>
      <c r="X63" s="13">
        <f t="shared" ref="X63:X67" si="1">IFERROR(W63/$W$68,0)</f>
        <v>0</v>
      </c>
      <c r="Y63" s="183"/>
    </row>
    <row r="64" spans="2:25" ht="15" customHeight="1">
      <c r="B64" s="335"/>
      <c r="C64" s="196"/>
      <c r="D64" s="297"/>
      <c r="E64" s="342"/>
      <c r="F64" s="32" t="s">
        <v>89</v>
      </c>
      <c r="G64" s="41"/>
      <c r="H64" s="28">
        <v>0.5</v>
      </c>
      <c r="I64" s="41"/>
      <c r="J64" s="23">
        <f>'Bredde av tiltak'!X65</f>
        <v>0</v>
      </c>
      <c r="K64" s="41"/>
      <c r="L64" s="307"/>
      <c r="M64" s="41"/>
      <c r="N64" s="303"/>
      <c r="O64" s="41"/>
      <c r="P64" s="290"/>
      <c r="Q64" s="39"/>
      <c r="R64" s="183"/>
      <c r="T64" s="297"/>
      <c r="U64" s="297"/>
      <c r="V64" s="15" t="s">
        <v>87</v>
      </c>
      <c r="W64" s="17">
        <f>SUMIFS('Inndata - Bygning'!S:S, 'Inndata - Bygning'!C:C, "22 Bæresystemer")</f>
        <v>0</v>
      </c>
      <c r="X64" s="13">
        <f t="shared" si="1"/>
        <v>0</v>
      </c>
      <c r="Y64" s="183"/>
    </row>
    <row r="65" spans="2:25" ht="15" customHeight="1">
      <c r="B65" s="335"/>
      <c r="C65" s="196"/>
      <c r="D65" s="298"/>
      <c r="E65" s="343"/>
      <c r="F65" s="33" t="s">
        <v>91</v>
      </c>
      <c r="G65" s="41"/>
      <c r="H65" s="30">
        <v>0</v>
      </c>
      <c r="I65" s="41"/>
      <c r="J65" s="24">
        <f>'Bredde av tiltak'!X67+'Bredde av tiltak'!X66</f>
        <v>0</v>
      </c>
      <c r="K65" s="41"/>
      <c r="L65" s="308"/>
      <c r="M65" s="41"/>
      <c r="N65" s="304"/>
      <c r="O65" s="41"/>
      <c r="P65" s="290"/>
      <c r="Q65" s="39"/>
      <c r="R65" s="183"/>
      <c r="T65" s="297"/>
      <c r="U65" s="297"/>
      <c r="V65" s="15" t="s">
        <v>89</v>
      </c>
      <c r="W65" s="17">
        <f>SUMIFS('Inndata - Bygning'!T:T, 'Inndata - Bygning'!C:C, "22 Bæresystemer")</f>
        <v>0</v>
      </c>
      <c r="X65" s="13">
        <f t="shared" si="1"/>
        <v>0</v>
      </c>
      <c r="Y65" s="183"/>
    </row>
    <row r="66" spans="2:25" ht="15" customHeight="1">
      <c r="B66" s="335"/>
      <c r="C66" s="196"/>
      <c r="D66" s="40"/>
      <c r="E66" s="305"/>
      <c r="F66" s="305"/>
      <c r="G66" s="41"/>
      <c r="H66" s="42"/>
      <c r="I66" s="43"/>
      <c r="J66" s="44"/>
      <c r="K66" s="41"/>
      <c r="L66" s="45"/>
      <c r="M66" s="41"/>
      <c r="N66" s="45"/>
      <c r="O66" s="41"/>
      <c r="P66" s="290"/>
      <c r="Q66" s="39"/>
      <c r="R66" s="183"/>
      <c r="T66" s="297"/>
      <c r="U66" s="297"/>
      <c r="V66" s="15" t="s">
        <v>165</v>
      </c>
      <c r="W66" s="17">
        <f>SUMIFS('Inndata - Bygning'!U:U, 'Inndata - Bygning'!C:C, "22 Bæresystemer")</f>
        <v>0</v>
      </c>
      <c r="X66" s="13">
        <f t="shared" si="1"/>
        <v>0</v>
      </c>
      <c r="Y66" s="183"/>
    </row>
    <row r="67" spans="2:25" ht="15" customHeight="1">
      <c r="B67" s="335"/>
      <c r="C67" s="196"/>
      <c r="D67" s="40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290"/>
      <c r="Q67" s="39"/>
      <c r="R67" s="183"/>
      <c r="T67" s="297"/>
      <c r="U67" s="297"/>
      <c r="V67" s="15" t="s">
        <v>91</v>
      </c>
      <c r="W67" s="17">
        <f>SUMIFS('Inndata - Bygning'!V:V, 'Inndata - Bygning'!C:C, "22 Bæresystemer")</f>
        <v>0</v>
      </c>
      <c r="X67" s="13">
        <f t="shared" si="1"/>
        <v>0</v>
      </c>
      <c r="Y67" s="183"/>
    </row>
    <row r="68" spans="2:25" ht="15" customHeight="1">
      <c r="B68" s="335"/>
      <c r="C68" s="196"/>
      <c r="D68" s="40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290"/>
      <c r="Q68" s="39"/>
      <c r="R68" s="183"/>
      <c r="T68" s="297"/>
      <c r="U68" s="298"/>
      <c r="V68" s="134" t="s">
        <v>166</v>
      </c>
      <c r="W68" s="132">
        <f>SUM(W62:W67)</f>
        <v>0</v>
      </c>
      <c r="X68" s="133">
        <f>SUM(X62:X67)</f>
        <v>0</v>
      </c>
      <c r="Y68" s="192" t="str">
        <f>IF(OR(X68&lt;100%,X68&gt;200%),"Sum kan ikke være over 100%","")</f>
        <v>Sum kan ikke være over 100%</v>
      </c>
    </row>
    <row r="69" spans="2:25" ht="15" customHeight="1">
      <c r="B69" s="335"/>
      <c r="C69" s="196"/>
      <c r="D69" s="296" t="s">
        <v>104</v>
      </c>
      <c r="E69" s="299" t="s">
        <v>172</v>
      </c>
      <c r="F69" s="31" t="s">
        <v>105</v>
      </c>
      <c r="G69" s="41"/>
      <c r="H69" s="29">
        <f>2/3</f>
        <v>0.66666666666666663</v>
      </c>
      <c r="I69" s="41"/>
      <c r="J69" s="25">
        <f>'Bredde av tiltak'!X69</f>
        <v>0</v>
      </c>
      <c r="K69" s="41"/>
      <c r="L69" s="306">
        <f>SUMPRODUCT(H69:H71,J69:J71)</f>
        <v>0</v>
      </c>
      <c r="M69" s="41"/>
      <c r="N69" s="302">
        <v>0.35</v>
      </c>
      <c r="O69" s="41"/>
      <c r="P69" s="290"/>
      <c r="Q69" s="39"/>
      <c r="R69" s="208"/>
      <c r="T69" s="296" t="s">
        <v>104</v>
      </c>
      <c r="U69" s="296" t="s">
        <v>79</v>
      </c>
      <c r="V69" s="14" t="s">
        <v>105</v>
      </c>
      <c r="W69" s="16">
        <f>SUMIFS('Inndata - Bygning'!X:X, 'Inndata - Bygning'!C:C, "22 Bæresystemer")</f>
        <v>0</v>
      </c>
      <c r="X69" s="18">
        <f>IFERROR(W69/$W$68,0)</f>
        <v>0</v>
      </c>
      <c r="Y69" s="183"/>
    </row>
    <row r="70" spans="2:25" ht="15" customHeight="1">
      <c r="B70" s="335"/>
      <c r="C70" s="196"/>
      <c r="D70" s="297"/>
      <c r="E70" s="300"/>
      <c r="F70" s="32" t="s">
        <v>106</v>
      </c>
      <c r="G70" s="41"/>
      <c r="H70" s="28">
        <f>1/3</f>
        <v>0.33333333333333331</v>
      </c>
      <c r="I70" s="41"/>
      <c r="J70" s="26">
        <f>'Bredde av tiltak'!X70</f>
        <v>0</v>
      </c>
      <c r="K70" s="41"/>
      <c r="L70" s="307"/>
      <c r="M70" s="41"/>
      <c r="N70" s="303"/>
      <c r="O70" s="41"/>
      <c r="P70" s="290"/>
      <c r="Q70" s="39"/>
      <c r="R70" s="183"/>
      <c r="T70" s="297"/>
      <c r="U70" s="297"/>
      <c r="V70" s="15" t="s">
        <v>167</v>
      </c>
      <c r="W70" s="17">
        <f>SUMIFS('Inndata - Bygning'!Z:Z, 'Inndata - Bygning'!C:C, "22 Bæresystemer")</f>
        <v>0</v>
      </c>
      <c r="X70" s="13">
        <f>IFERROR(W70/$W$68,0)</f>
        <v>0</v>
      </c>
      <c r="Y70" s="183"/>
    </row>
    <row r="71" spans="2:25" ht="15" customHeight="1">
      <c r="B71" s="335"/>
      <c r="C71" s="196"/>
      <c r="D71" s="298"/>
      <c r="E71" s="301"/>
      <c r="F71" s="33" t="s">
        <v>107</v>
      </c>
      <c r="G71" s="41"/>
      <c r="H71" s="30">
        <v>0</v>
      </c>
      <c r="I71" s="41"/>
      <c r="J71" s="27">
        <f>X71</f>
        <v>0</v>
      </c>
      <c r="K71" s="41"/>
      <c r="L71" s="308"/>
      <c r="M71" s="41"/>
      <c r="N71" s="304"/>
      <c r="O71" s="41"/>
      <c r="P71" s="291"/>
      <c r="Q71" s="47"/>
      <c r="R71" s="183"/>
      <c r="T71" s="297"/>
      <c r="U71" s="297"/>
      <c r="V71" s="15" t="s">
        <v>107</v>
      </c>
      <c r="W71" s="141">
        <f>SUMIFS('Inndata - Bygning'!Y:Y, 'Inndata - Bygning'!C:C, "22 Bæresystemer")</f>
        <v>0</v>
      </c>
      <c r="X71" s="135">
        <f>IFERROR(W71/$W$68,0)</f>
        <v>0</v>
      </c>
      <c r="Y71" s="183"/>
    </row>
    <row r="72" spans="2:25" ht="15" customHeight="1">
      <c r="B72" s="335"/>
      <c r="C72" s="197"/>
      <c r="D72" s="46"/>
      <c r="E72" s="49" t="s">
        <v>173</v>
      </c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8"/>
      <c r="R72" s="183"/>
      <c r="T72" s="298"/>
      <c r="U72" s="298"/>
      <c r="V72" s="134" t="s">
        <v>166</v>
      </c>
      <c r="W72" s="139">
        <f>SUM(W69:W71)</f>
        <v>0</v>
      </c>
      <c r="X72" s="140">
        <f>SUM(X69:X71)</f>
        <v>0</v>
      </c>
      <c r="Y72" s="192" t="str">
        <f>IF(OR(X72&lt;100%,X72&gt;200%),"Sum må være 100-200%","")</f>
        <v>Sum må være 100-200%</v>
      </c>
    </row>
    <row r="73" spans="2:25">
      <c r="B73" s="335"/>
      <c r="C73" s="188"/>
      <c r="K73" s="9"/>
      <c r="M73" s="9"/>
      <c r="O73" s="9"/>
      <c r="R73" s="183"/>
      <c r="Y73" s="183"/>
    </row>
    <row r="74" spans="2:25">
      <c r="B74" s="335"/>
      <c r="C74" s="188"/>
      <c r="K74" s="9"/>
      <c r="M74" s="9"/>
      <c r="O74" s="9"/>
      <c r="R74" s="183"/>
      <c r="Y74" s="183"/>
    </row>
    <row r="75" spans="2:25">
      <c r="B75" s="335"/>
      <c r="C75" s="188"/>
      <c r="K75" s="9"/>
      <c r="M75" s="9"/>
      <c r="O75" s="9"/>
      <c r="R75" s="183"/>
      <c r="Y75" s="183"/>
    </row>
    <row r="76" spans="2:25" ht="12.95" customHeight="1">
      <c r="B76" s="334" t="s">
        <v>174</v>
      </c>
      <c r="C76" s="219"/>
      <c r="D76" s="215"/>
      <c r="E76" s="215"/>
      <c r="F76" s="215"/>
      <c r="G76" s="215"/>
      <c r="H76" s="215"/>
      <c r="I76" s="215"/>
      <c r="J76" s="215"/>
      <c r="K76" s="215"/>
      <c r="L76" s="215"/>
      <c r="M76" s="215"/>
      <c r="N76" s="215"/>
      <c r="O76" s="215"/>
      <c r="P76" s="215"/>
      <c r="Q76" s="215"/>
      <c r="R76" s="216"/>
      <c r="S76" s="215"/>
      <c r="T76" s="215"/>
      <c r="U76" s="215"/>
      <c r="V76" s="215"/>
      <c r="W76" s="215"/>
      <c r="X76" s="215"/>
      <c r="Y76" s="216"/>
    </row>
    <row r="77" spans="2:25" ht="27.95" customHeight="1">
      <c r="B77" s="335"/>
      <c r="C77" s="218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7"/>
      <c r="S77" s="211"/>
      <c r="T77" s="211"/>
      <c r="U77" s="211"/>
      <c r="V77" s="211"/>
      <c r="W77" s="211"/>
      <c r="X77" s="211"/>
      <c r="Y77" s="217"/>
    </row>
    <row r="78" spans="2:25" ht="56.1" customHeight="1">
      <c r="B78" s="335"/>
      <c r="C78" s="196"/>
      <c r="D78" s="52"/>
      <c r="E78" s="210"/>
      <c r="F78" s="210" t="s">
        <v>72</v>
      </c>
      <c r="G78" s="52"/>
      <c r="H78" s="53" t="s">
        <v>73</v>
      </c>
      <c r="I78" s="52"/>
      <c r="J78" s="53" t="s">
        <v>74</v>
      </c>
      <c r="K78" s="52"/>
      <c r="L78" s="53" t="s">
        <v>75</v>
      </c>
      <c r="M78" s="52"/>
      <c r="N78" s="53" t="s">
        <v>73</v>
      </c>
      <c r="O78" s="52"/>
      <c r="P78" s="53" t="s">
        <v>76</v>
      </c>
      <c r="Q78" s="39"/>
      <c r="R78" s="183"/>
      <c r="Y78" s="183"/>
    </row>
    <row r="79" spans="2:25" ht="5.0999999999999996" customHeight="1">
      <c r="B79" s="335"/>
      <c r="C79" s="196"/>
      <c r="D79" s="52"/>
      <c r="E79" s="52"/>
      <c r="F79" s="52"/>
      <c r="G79" s="52"/>
      <c r="H79" s="53"/>
      <c r="I79" s="52"/>
      <c r="J79" s="53"/>
      <c r="K79" s="52"/>
      <c r="L79" s="53"/>
      <c r="M79" s="52"/>
      <c r="N79" s="53"/>
      <c r="O79" s="52"/>
      <c r="P79" s="53"/>
      <c r="Q79" s="39"/>
      <c r="R79" s="183"/>
      <c r="Y79" s="183"/>
    </row>
    <row r="80" spans="2:25" ht="15" customHeight="1">
      <c r="B80" s="335"/>
      <c r="C80" s="196"/>
      <c r="D80" s="296" t="s">
        <v>78</v>
      </c>
      <c r="E80" s="299" t="s">
        <v>175</v>
      </c>
      <c r="F80" s="31" t="s">
        <v>80</v>
      </c>
      <c r="G80" s="41"/>
      <c r="H80" s="29">
        <v>1</v>
      </c>
      <c r="I80" s="41"/>
      <c r="J80" s="22">
        <f>'Bredde av tiltak'!X81</f>
        <v>0</v>
      </c>
      <c r="K80" s="41"/>
      <c r="L80" s="306">
        <f>SUMPRODUCT(H80:H84,J80:J84)</f>
        <v>0</v>
      </c>
      <c r="M80" s="41"/>
      <c r="N80" s="302">
        <v>0.65</v>
      </c>
      <c r="O80" s="41"/>
      <c r="P80" s="289">
        <f>L80*N80+L88*N88</f>
        <v>0</v>
      </c>
      <c r="Q80" s="39"/>
      <c r="R80" s="183"/>
      <c r="T80" s="296" t="s">
        <v>78</v>
      </c>
      <c r="U80" s="19"/>
      <c r="V80" s="20" t="s">
        <v>72</v>
      </c>
      <c r="W80" s="21" t="s">
        <v>162</v>
      </c>
      <c r="X80" s="21" t="s">
        <v>163</v>
      </c>
      <c r="Y80" s="183"/>
    </row>
    <row r="81" spans="2:25" ht="15" customHeight="1">
      <c r="B81" s="335"/>
      <c r="C81" s="196"/>
      <c r="D81" s="297"/>
      <c r="E81" s="300"/>
      <c r="F81" s="32" t="s">
        <v>84</v>
      </c>
      <c r="G81" s="41"/>
      <c r="H81" s="28">
        <v>1</v>
      </c>
      <c r="I81" s="41"/>
      <c r="J81" s="23">
        <f>'Bredde av tiltak'!X82</f>
        <v>0</v>
      </c>
      <c r="K81" s="41"/>
      <c r="L81" s="307"/>
      <c r="M81" s="41"/>
      <c r="N81" s="303"/>
      <c r="O81" s="41"/>
      <c r="P81" s="290"/>
      <c r="Q81" s="39"/>
      <c r="R81" s="183"/>
      <c r="T81" s="297"/>
      <c r="U81" s="296" t="s">
        <v>79</v>
      </c>
      <c r="V81" s="15" t="s">
        <v>80</v>
      </c>
      <c r="W81" s="17">
        <f>SUMIFS('Inndata - Bygning'!Q:Q, 'Inndata - Bygning'!C:C, "23 Yttervegger")</f>
        <v>0</v>
      </c>
      <c r="X81" s="13">
        <f>IFERROR(W81/$W$87,0)</f>
        <v>0</v>
      </c>
      <c r="Y81" s="183"/>
    </row>
    <row r="82" spans="2:25" ht="15" customHeight="1">
      <c r="B82" s="335"/>
      <c r="C82" s="196"/>
      <c r="D82" s="297"/>
      <c r="E82" s="300"/>
      <c r="F82" s="32" t="s">
        <v>87</v>
      </c>
      <c r="G82" s="41"/>
      <c r="H82" s="28">
        <v>0.35</v>
      </c>
      <c r="I82" s="41"/>
      <c r="J82" s="23">
        <f>'Bredde av tiltak'!X83</f>
        <v>0</v>
      </c>
      <c r="K82" s="41"/>
      <c r="L82" s="307"/>
      <c r="M82" s="41"/>
      <c r="N82" s="303"/>
      <c r="O82" s="41"/>
      <c r="P82" s="290"/>
      <c r="Q82" s="39"/>
      <c r="R82" s="183"/>
      <c r="T82" s="297"/>
      <c r="U82" s="297"/>
      <c r="V82" s="15" t="s">
        <v>164</v>
      </c>
      <c r="W82" s="17">
        <f>SUMIFS('Inndata - Bygning'!R:R, 'Inndata - Bygning'!C:C, "23 Yttervegger")</f>
        <v>0</v>
      </c>
      <c r="X82" s="13">
        <f t="shared" ref="X82:X86" si="2">IFERROR(W82/$W$87,0)</f>
        <v>0</v>
      </c>
      <c r="Y82" s="183"/>
    </row>
    <row r="83" spans="2:25" ht="15" customHeight="1">
      <c r="B83" s="335"/>
      <c r="C83" s="196"/>
      <c r="D83" s="297"/>
      <c r="E83" s="300"/>
      <c r="F83" s="32" t="s">
        <v>89</v>
      </c>
      <c r="G83" s="41"/>
      <c r="H83" s="28">
        <v>0.5</v>
      </c>
      <c r="I83" s="41"/>
      <c r="J83" s="23">
        <f>'Bredde av tiltak'!X84</f>
        <v>0</v>
      </c>
      <c r="K83" s="41"/>
      <c r="L83" s="307"/>
      <c r="M83" s="41"/>
      <c r="N83" s="303"/>
      <c r="O83" s="41"/>
      <c r="P83" s="290"/>
      <c r="Q83" s="39"/>
      <c r="R83" s="183"/>
      <c r="T83" s="297"/>
      <c r="U83" s="297"/>
      <c r="V83" s="15" t="s">
        <v>87</v>
      </c>
      <c r="W83" s="17">
        <f>SUMIFS('Inndata - Bygning'!S:S, 'Inndata - Bygning'!C:C, "23 Yttervegger")</f>
        <v>0</v>
      </c>
      <c r="X83" s="13">
        <f t="shared" si="2"/>
        <v>0</v>
      </c>
      <c r="Y83" s="183"/>
    </row>
    <row r="84" spans="2:25" ht="15" customHeight="1">
      <c r="B84" s="335"/>
      <c r="C84" s="196"/>
      <c r="D84" s="298"/>
      <c r="E84" s="301"/>
      <c r="F84" s="33" t="s">
        <v>91</v>
      </c>
      <c r="G84" s="41"/>
      <c r="H84" s="30">
        <v>0</v>
      </c>
      <c r="I84" s="41"/>
      <c r="J84" s="24">
        <f>'Bredde av tiltak'!X86+'Bredde av tiltak'!X85</f>
        <v>0</v>
      </c>
      <c r="K84" s="41"/>
      <c r="L84" s="308"/>
      <c r="M84" s="41"/>
      <c r="N84" s="304"/>
      <c r="O84" s="41"/>
      <c r="P84" s="290"/>
      <c r="Q84" s="39"/>
      <c r="R84" s="183"/>
      <c r="T84" s="297"/>
      <c r="U84" s="297"/>
      <c r="V84" s="15" t="s">
        <v>89</v>
      </c>
      <c r="W84" s="17">
        <f>SUMIFS('Inndata - Bygning'!T:T, 'Inndata - Bygning'!C:C, "23 Yttervegger")</f>
        <v>0</v>
      </c>
      <c r="X84" s="13">
        <f t="shared" si="2"/>
        <v>0</v>
      </c>
      <c r="Y84" s="183"/>
    </row>
    <row r="85" spans="2:25" ht="15" customHeight="1">
      <c r="B85" s="335"/>
      <c r="C85" s="196"/>
      <c r="D85" s="40"/>
      <c r="E85" s="305"/>
      <c r="F85" s="305"/>
      <c r="G85" s="41"/>
      <c r="H85" s="42"/>
      <c r="I85" s="43"/>
      <c r="J85" s="44"/>
      <c r="K85" s="41"/>
      <c r="L85" s="45"/>
      <c r="M85" s="41"/>
      <c r="N85" s="45"/>
      <c r="O85" s="41"/>
      <c r="P85" s="290"/>
      <c r="Q85" s="39"/>
      <c r="R85" s="183"/>
      <c r="T85" s="297"/>
      <c r="U85" s="297"/>
      <c r="V85" s="15" t="s">
        <v>165</v>
      </c>
      <c r="W85" s="17">
        <f>SUMIFS('Inndata - Bygning'!U:U, 'Inndata - Bygning'!C:C, "23 Yttervegger")</f>
        <v>0</v>
      </c>
      <c r="X85" s="13">
        <f t="shared" si="2"/>
        <v>0</v>
      </c>
      <c r="Y85" s="183"/>
    </row>
    <row r="86" spans="2:25" ht="15" customHeight="1">
      <c r="B86" s="335"/>
      <c r="C86" s="196"/>
      <c r="D86" s="40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290"/>
      <c r="Q86" s="39"/>
      <c r="R86" s="183"/>
      <c r="T86" s="297"/>
      <c r="U86" s="297"/>
      <c r="V86" s="15" t="s">
        <v>91</v>
      </c>
      <c r="W86" s="17">
        <f>SUMIFS('Inndata - Bygning'!V:V, 'Inndata - Bygning'!C:C, "23 Yttervegger")</f>
        <v>0</v>
      </c>
      <c r="X86" s="13">
        <f t="shared" si="2"/>
        <v>0</v>
      </c>
      <c r="Y86" s="183"/>
    </row>
    <row r="87" spans="2:25" ht="15" customHeight="1">
      <c r="B87" s="335"/>
      <c r="C87" s="196"/>
      <c r="D87" s="40"/>
      <c r="E87" s="309"/>
      <c r="F87" s="309"/>
      <c r="G87" s="41"/>
      <c r="H87" s="42"/>
      <c r="I87" s="43"/>
      <c r="J87" s="44"/>
      <c r="K87" s="41"/>
      <c r="L87" s="45"/>
      <c r="M87" s="41"/>
      <c r="N87" s="45"/>
      <c r="O87" s="41"/>
      <c r="P87" s="290"/>
      <c r="Q87" s="39"/>
      <c r="R87" s="183"/>
      <c r="T87" s="298"/>
      <c r="U87" s="131"/>
      <c r="V87" s="136" t="s">
        <v>166</v>
      </c>
      <c r="W87" s="137">
        <f>SUM(W81:W86)</f>
        <v>0</v>
      </c>
      <c r="X87" s="138">
        <f>SUM(X81:X86)</f>
        <v>0</v>
      </c>
      <c r="Y87" s="183"/>
    </row>
    <row r="88" spans="2:25" ht="15" customHeight="1">
      <c r="B88" s="335"/>
      <c r="C88" s="196"/>
      <c r="D88" s="296" t="s">
        <v>104</v>
      </c>
      <c r="E88" s="299" t="s">
        <v>175</v>
      </c>
      <c r="F88" s="31" t="s">
        <v>105</v>
      </c>
      <c r="G88" s="41"/>
      <c r="H88" s="29">
        <f>2/3</f>
        <v>0.66666666666666663</v>
      </c>
      <c r="I88" s="41"/>
      <c r="J88" s="25">
        <f>'Bredde av tiltak'!X88</f>
        <v>0</v>
      </c>
      <c r="K88" s="41"/>
      <c r="L88" s="306">
        <f>SUMPRODUCT(H88:H90,J88:J90)</f>
        <v>0</v>
      </c>
      <c r="M88" s="41"/>
      <c r="N88" s="302">
        <v>0.35</v>
      </c>
      <c r="O88" s="41"/>
      <c r="P88" s="290"/>
      <c r="Q88" s="39"/>
      <c r="R88" s="208"/>
      <c r="T88" s="296" t="s">
        <v>104</v>
      </c>
      <c r="U88" s="296" t="s">
        <v>79</v>
      </c>
      <c r="V88" s="14" t="s">
        <v>105</v>
      </c>
      <c r="W88" s="16">
        <f>SUMIFS('Inndata - Bygning'!X:X, 'Inndata - Bygning'!C:C, "23 Yttervegger")</f>
        <v>0</v>
      </c>
      <c r="X88" s="18">
        <f>IFERROR(W88/$W$87,0)</f>
        <v>0</v>
      </c>
      <c r="Y88" s="183"/>
    </row>
    <row r="89" spans="2:25" ht="15" customHeight="1">
      <c r="B89" s="335"/>
      <c r="C89" s="196"/>
      <c r="D89" s="297"/>
      <c r="E89" s="300"/>
      <c r="F89" s="32" t="s">
        <v>106</v>
      </c>
      <c r="G89" s="41"/>
      <c r="H89" s="28">
        <f>1/3</f>
        <v>0.33333333333333331</v>
      </c>
      <c r="I89" s="41"/>
      <c r="J89" s="26">
        <f>'Bredde av tiltak'!X89</f>
        <v>0</v>
      </c>
      <c r="K89" s="41"/>
      <c r="L89" s="307"/>
      <c r="M89" s="41"/>
      <c r="N89" s="303"/>
      <c r="O89" s="41"/>
      <c r="P89" s="290"/>
      <c r="Q89" s="39"/>
      <c r="R89" s="183"/>
      <c r="T89" s="297"/>
      <c r="U89" s="297"/>
      <c r="V89" s="15" t="s">
        <v>167</v>
      </c>
      <c r="W89" s="17">
        <f>SUMIFS('Inndata - Bygning'!Z:Z, 'Inndata - Bygning'!C:C, "23 Yttervegger")</f>
        <v>0</v>
      </c>
      <c r="X89" s="13">
        <f>IFERROR(W89/$W$87,0)</f>
        <v>0</v>
      </c>
      <c r="Y89" s="183"/>
    </row>
    <row r="90" spans="2:25" ht="15" customHeight="1">
      <c r="B90" s="335"/>
      <c r="C90" s="196"/>
      <c r="D90" s="298"/>
      <c r="E90" s="301"/>
      <c r="F90" s="33" t="s">
        <v>107</v>
      </c>
      <c r="G90" s="41"/>
      <c r="H90" s="30">
        <v>0</v>
      </c>
      <c r="I90" s="41"/>
      <c r="J90" s="27">
        <f>X90</f>
        <v>0</v>
      </c>
      <c r="K90" s="41"/>
      <c r="L90" s="308"/>
      <c r="M90" s="41"/>
      <c r="N90" s="304"/>
      <c r="O90" s="41"/>
      <c r="P90" s="291"/>
      <c r="Q90" s="47"/>
      <c r="R90" s="183"/>
      <c r="T90" s="297"/>
      <c r="U90" s="297"/>
      <c r="V90" s="15" t="s">
        <v>107</v>
      </c>
      <c r="W90" s="141">
        <f>SUMIFS('Inndata - Bygning'!Y:Y, 'Inndata - Bygning'!C:C, "23 Yttervegger")</f>
        <v>0</v>
      </c>
      <c r="X90" s="135">
        <f>IFERROR(W90/$W$87,0)</f>
        <v>0</v>
      </c>
      <c r="Y90" s="183"/>
    </row>
    <row r="91" spans="2:25" ht="15" customHeight="1">
      <c r="B91" s="335"/>
      <c r="C91" s="197"/>
      <c r="D91" s="46"/>
      <c r="E91" s="49" t="s">
        <v>176</v>
      </c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8"/>
      <c r="R91" s="183"/>
      <c r="T91" s="298"/>
      <c r="U91" s="298"/>
      <c r="V91" s="134" t="s">
        <v>166</v>
      </c>
      <c r="W91" s="139">
        <f>SUM(W88:W90)</f>
        <v>0</v>
      </c>
      <c r="X91" s="140">
        <f>SUM(X88:X90)</f>
        <v>0</v>
      </c>
      <c r="Y91" s="192" t="str">
        <f>IF(OR(X91&lt;100%,X91&gt;200%),"Sum må være 100-200%","")</f>
        <v>Sum må være 100-200%</v>
      </c>
    </row>
    <row r="92" spans="2:25">
      <c r="B92" s="335"/>
      <c r="C92" s="188"/>
      <c r="K92" s="9"/>
      <c r="M92" s="9"/>
      <c r="O92" s="9"/>
      <c r="R92" s="183"/>
      <c r="Y92" s="183"/>
    </row>
    <row r="93" spans="2:25">
      <c r="B93" s="335"/>
      <c r="C93" s="188"/>
      <c r="K93" s="9"/>
      <c r="M93" s="9"/>
      <c r="O93" s="9"/>
      <c r="R93" s="183"/>
      <c r="Y93" s="183"/>
    </row>
    <row r="94" spans="2:25">
      <c r="B94" s="336"/>
      <c r="C94" s="189"/>
      <c r="D94" s="190"/>
      <c r="E94" s="190"/>
      <c r="F94" s="193"/>
      <c r="G94" s="190"/>
      <c r="H94" s="190"/>
      <c r="I94" s="190"/>
      <c r="J94" s="190"/>
      <c r="K94" s="193"/>
      <c r="L94" s="190"/>
      <c r="M94" s="193"/>
      <c r="N94" s="190"/>
      <c r="O94" s="193"/>
      <c r="P94" s="190"/>
      <c r="Q94" s="193"/>
      <c r="R94" s="191"/>
      <c r="S94" s="190"/>
      <c r="T94" s="190"/>
      <c r="U94" s="190"/>
      <c r="V94" s="190"/>
      <c r="W94" s="190"/>
      <c r="X94" s="190"/>
      <c r="Y94" s="191"/>
    </row>
    <row r="95" spans="2:25" ht="12.95" customHeight="1">
      <c r="B95" s="334" t="s">
        <v>177</v>
      </c>
      <c r="C95" s="220"/>
      <c r="D95" s="212"/>
      <c r="E95" s="212"/>
      <c r="F95" s="212"/>
      <c r="G95" s="212"/>
      <c r="H95" s="212"/>
      <c r="I95" s="212"/>
      <c r="J95" s="212"/>
      <c r="K95" s="212"/>
      <c r="L95" s="212"/>
      <c r="M95" s="212"/>
      <c r="N95" s="212"/>
      <c r="O95" s="212"/>
      <c r="P95" s="212"/>
      <c r="Q95" s="212"/>
      <c r="R95" s="213"/>
      <c r="S95" s="212"/>
      <c r="T95" s="212"/>
      <c r="U95" s="212"/>
      <c r="V95" s="212"/>
      <c r="W95" s="212"/>
      <c r="X95" s="212"/>
      <c r="Y95" s="213"/>
    </row>
    <row r="96" spans="2:25" ht="12" customHeight="1">
      <c r="B96" s="335"/>
      <c r="C96" s="221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214"/>
      <c r="S96" s="184"/>
      <c r="T96" s="184"/>
      <c r="U96" s="184"/>
      <c r="V96" s="184"/>
      <c r="W96" s="184"/>
      <c r="X96" s="184"/>
      <c r="Y96" s="214"/>
    </row>
    <row r="97" spans="2:25" ht="56.1" customHeight="1">
      <c r="B97" s="335"/>
      <c r="C97" s="196"/>
      <c r="D97" s="52"/>
      <c r="E97" s="210"/>
      <c r="F97" s="210" t="s">
        <v>72</v>
      </c>
      <c r="G97" s="52"/>
      <c r="H97" s="53" t="s">
        <v>73</v>
      </c>
      <c r="I97" s="52"/>
      <c r="J97" s="53" t="s">
        <v>74</v>
      </c>
      <c r="K97" s="52"/>
      <c r="L97" s="53" t="s">
        <v>75</v>
      </c>
      <c r="M97" s="52"/>
      <c r="N97" s="53" t="s">
        <v>73</v>
      </c>
      <c r="O97" s="52"/>
      <c r="P97" s="53" t="s">
        <v>76</v>
      </c>
      <c r="Q97" s="39"/>
      <c r="R97" s="183"/>
      <c r="Y97" s="183"/>
    </row>
    <row r="98" spans="2:25" ht="5.0999999999999996" customHeight="1">
      <c r="B98" s="335"/>
      <c r="C98" s="196"/>
      <c r="D98" s="52"/>
      <c r="E98" s="52"/>
      <c r="F98" s="52"/>
      <c r="G98" s="52"/>
      <c r="H98" s="53"/>
      <c r="I98" s="52"/>
      <c r="J98" s="53"/>
      <c r="K98" s="52"/>
      <c r="L98" s="53"/>
      <c r="M98" s="52"/>
      <c r="N98" s="53"/>
      <c r="O98" s="52"/>
      <c r="P98" s="53"/>
      <c r="Q98" s="39"/>
      <c r="R98" s="183"/>
      <c r="Y98" s="183"/>
    </row>
    <row r="99" spans="2:25" ht="15" customHeight="1">
      <c r="B99" s="335"/>
      <c r="C99" s="196"/>
      <c r="D99" s="296" t="s">
        <v>78</v>
      </c>
      <c r="E99" s="299" t="s">
        <v>178</v>
      </c>
      <c r="F99" s="31" t="s">
        <v>80</v>
      </c>
      <c r="G99" s="41"/>
      <c r="H99" s="29">
        <v>1</v>
      </c>
      <c r="I99" s="41"/>
      <c r="J99" s="22">
        <f>'Bredde av tiltak'!X100</f>
        <v>0</v>
      </c>
      <c r="K99" s="41"/>
      <c r="L99" s="306">
        <f>SUMPRODUCT(H99:H103,J99:J103)</f>
        <v>0</v>
      </c>
      <c r="M99" s="41"/>
      <c r="N99" s="302">
        <v>0.65</v>
      </c>
      <c r="O99" s="41"/>
      <c r="P99" s="289">
        <f>L99*N99+L107*N107</f>
        <v>0</v>
      </c>
      <c r="Q99" s="39"/>
      <c r="R99" s="183"/>
      <c r="T99" s="296" t="s">
        <v>78</v>
      </c>
      <c r="U99" s="19"/>
      <c r="V99" s="20" t="s">
        <v>72</v>
      </c>
      <c r="W99" s="21" t="s">
        <v>162</v>
      </c>
      <c r="X99" s="21" t="s">
        <v>163</v>
      </c>
      <c r="Y99" s="183"/>
    </row>
    <row r="100" spans="2:25" ht="15" customHeight="1">
      <c r="B100" s="335"/>
      <c r="C100" s="196"/>
      <c r="D100" s="297"/>
      <c r="E100" s="300"/>
      <c r="F100" s="32" t="s">
        <v>84</v>
      </c>
      <c r="G100" s="41"/>
      <c r="H100" s="28">
        <v>1</v>
      </c>
      <c r="I100" s="41"/>
      <c r="J100" s="23">
        <f>'Bredde av tiltak'!X101</f>
        <v>0</v>
      </c>
      <c r="K100" s="41"/>
      <c r="L100" s="307"/>
      <c r="M100" s="41"/>
      <c r="N100" s="303"/>
      <c r="O100" s="41"/>
      <c r="P100" s="290"/>
      <c r="Q100" s="39"/>
      <c r="R100" s="183"/>
      <c r="T100" s="297"/>
      <c r="U100" s="296" t="s">
        <v>79</v>
      </c>
      <c r="V100" s="15" t="s">
        <v>80</v>
      </c>
      <c r="W100" s="17">
        <f>SUMIFS('Inndata - Bygning'!Q:Q, 'Inndata - Bygning'!C:C, "24 Innervegger")</f>
        <v>0</v>
      </c>
      <c r="X100" s="13">
        <f>IFERROR(W100/$W$106,0)</f>
        <v>0</v>
      </c>
      <c r="Y100" s="183"/>
    </row>
    <row r="101" spans="2:25" ht="15" customHeight="1">
      <c r="B101" s="335"/>
      <c r="C101" s="196"/>
      <c r="D101" s="297"/>
      <c r="E101" s="300"/>
      <c r="F101" s="32" t="s">
        <v>87</v>
      </c>
      <c r="G101" s="41"/>
      <c r="H101" s="28">
        <v>0.35</v>
      </c>
      <c r="I101" s="41"/>
      <c r="J101" s="23">
        <f>'Bredde av tiltak'!X102</f>
        <v>0</v>
      </c>
      <c r="K101" s="41"/>
      <c r="L101" s="307"/>
      <c r="M101" s="41"/>
      <c r="N101" s="303"/>
      <c r="O101" s="41"/>
      <c r="P101" s="290"/>
      <c r="Q101" s="39"/>
      <c r="R101" s="183"/>
      <c r="T101" s="297"/>
      <c r="U101" s="297"/>
      <c r="V101" s="15" t="s">
        <v>164</v>
      </c>
      <c r="W101" s="17">
        <f>SUMIFS('Inndata - Bygning'!R:R, 'Inndata - Bygning'!C:C, "24 Innervegger")</f>
        <v>0</v>
      </c>
      <c r="X101" s="13">
        <f t="shared" ref="X101:X105" si="3">IFERROR(W101/$W$106,0)</f>
        <v>0</v>
      </c>
      <c r="Y101" s="183"/>
    </row>
    <row r="102" spans="2:25" ht="15" customHeight="1">
      <c r="B102" s="335"/>
      <c r="C102" s="196"/>
      <c r="D102" s="297"/>
      <c r="E102" s="300"/>
      <c r="F102" s="32" t="s">
        <v>89</v>
      </c>
      <c r="G102" s="41"/>
      <c r="H102" s="28">
        <v>0.5</v>
      </c>
      <c r="I102" s="41"/>
      <c r="J102" s="23">
        <f>'Bredde av tiltak'!X103</f>
        <v>0</v>
      </c>
      <c r="K102" s="41"/>
      <c r="L102" s="307"/>
      <c r="M102" s="41"/>
      <c r="N102" s="303"/>
      <c r="O102" s="41"/>
      <c r="P102" s="290"/>
      <c r="Q102" s="39"/>
      <c r="R102" s="183"/>
      <c r="T102" s="297"/>
      <c r="U102" s="297"/>
      <c r="V102" s="15" t="s">
        <v>87</v>
      </c>
      <c r="W102" s="17">
        <f>SUMIFS('Inndata - Bygning'!S:S, 'Inndata - Bygning'!C:C, "24 Innervegger")</f>
        <v>0</v>
      </c>
      <c r="X102" s="13">
        <f t="shared" si="3"/>
        <v>0</v>
      </c>
      <c r="Y102" s="183"/>
    </row>
    <row r="103" spans="2:25" ht="15" customHeight="1">
      <c r="B103" s="335"/>
      <c r="C103" s="196"/>
      <c r="D103" s="298"/>
      <c r="E103" s="301"/>
      <c r="F103" s="33" t="s">
        <v>91</v>
      </c>
      <c r="G103" s="41"/>
      <c r="H103" s="30">
        <v>0</v>
      </c>
      <c r="I103" s="41"/>
      <c r="J103" s="24">
        <f>'Bredde av tiltak'!X105+'Bredde av tiltak'!X104</f>
        <v>0</v>
      </c>
      <c r="K103" s="41"/>
      <c r="L103" s="308"/>
      <c r="M103" s="41"/>
      <c r="N103" s="304"/>
      <c r="O103" s="41"/>
      <c r="P103" s="290"/>
      <c r="Q103" s="39"/>
      <c r="R103" s="183"/>
      <c r="T103" s="297"/>
      <c r="U103" s="297"/>
      <c r="V103" s="15" t="s">
        <v>89</v>
      </c>
      <c r="W103" s="17">
        <f>SUMIFS('Inndata - Bygning'!T:T, 'Inndata - Bygning'!C:C, "24 Innervegger")</f>
        <v>0</v>
      </c>
      <c r="X103" s="13">
        <f t="shared" si="3"/>
        <v>0</v>
      </c>
      <c r="Y103" s="183"/>
    </row>
    <row r="104" spans="2:25" ht="15" customHeight="1">
      <c r="B104" s="335"/>
      <c r="C104" s="196"/>
      <c r="D104" s="40"/>
      <c r="E104" s="305"/>
      <c r="F104" s="305"/>
      <c r="G104" s="41"/>
      <c r="H104" s="42"/>
      <c r="I104" s="43"/>
      <c r="J104" s="44"/>
      <c r="K104" s="41"/>
      <c r="L104" s="45"/>
      <c r="M104" s="41"/>
      <c r="N104" s="45"/>
      <c r="O104" s="41"/>
      <c r="P104" s="290"/>
      <c r="Q104" s="39"/>
      <c r="R104" s="183"/>
      <c r="T104" s="297"/>
      <c r="U104" s="297"/>
      <c r="V104" s="15" t="s">
        <v>165</v>
      </c>
      <c r="W104" s="17">
        <f>SUMIFS('Inndata - Bygning'!U:U, 'Inndata - Bygning'!C:C, "24 Innervegger")</f>
        <v>0</v>
      </c>
      <c r="X104" s="13">
        <f t="shared" si="3"/>
        <v>0</v>
      </c>
      <c r="Y104" s="183"/>
    </row>
    <row r="105" spans="2:25" ht="15" customHeight="1">
      <c r="B105" s="335"/>
      <c r="C105" s="196"/>
      <c r="D105" s="40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290"/>
      <c r="Q105" s="39"/>
      <c r="R105" s="183"/>
      <c r="T105" s="297"/>
      <c r="U105" s="297"/>
      <c r="V105" s="15" t="s">
        <v>91</v>
      </c>
      <c r="W105" s="17">
        <f>SUMIFS('Inndata - Bygning'!V:V, 'Inndata - Bygning'!C:C, "24 Innervegger")</f>
        <v>0</v>
      </c>
      <c r="X105" s="13">
        <f t="shared" si="3"/>
        <v>0</v>
      </c>
      <c r="Y105" s="183"/>
    </row>
    <row r="106" spans="2:25" ht="15" customHeight="1">
      <c r="B106" s="335"/>
      <c r="C106" s="196"/>
      <c r="D106" s="40"/>
      <c r="E106" s="309"/>
      <c r="F106" s="309"/>
      <c r="G106" s="41"/>
      <c r="H106" s="42"/>
      <c r="I106" s="43"/>
      <c r="J106" s="44"/>
      <c r="K106" s="41"/>
      <c r="L106" s="45"/>
      <c r="M106" s="41"/>
      <c r="N106" s="45"/>
      <c r="O106" s="41"/>
      <c r="P106" s="290"/>
      <c r="Q106" s="39"/>
      <c r="R106" s="183"/>
      <c r="T106" s="298"/>
      <c r="U106" s="131"/>
      <c r="V106" s="136" t="s">
        <v>166</v>
      </c>
      <c r="W106" s="137">
        <f>SUM(W100:W105)</f>
        <v>0</v>
      </c>
      <c r="X106" s="138">
        <f>SUM(X100:X105)</f>
        <v>0</v>
      </c>
      <c r="Y106" s="183"/>
    </row>
    <row r="107" spans="2:25" ht="15" customHeight="1">
      <c r="B107" s="335"/>
      <c r="C107" s="196"/>
      <c r="D107" s="296" t="s">
        <v>104</v>
      </c>
      <c r="E107" s="299" t="s">
        <v>178</v>
      </c>
      <c r="F107" s="31" t="s">
        <v>105</v>
      </c>
      <c r="G107" s="41"/>
      <c r="H107" s="29">
        <f>2/3</f>
        <v>0.66666666666666663</v>
      </c>
      <c r="I107" s="41"/>
      <c r="J107" s="25">
        <f>'Bredde av tiltak'!X107</f>
        <v>0</v>
      </c>
      <c r="K107" s="41"/>
      <c r="L107" s="306">
        <f>SUMPRODUCT(H107:H109,J107:J109)</f>
        <v>0</v>
      </c>
      <c r="M107" s="41"/>
      <c r="N107" s="302">
        <v>0.35</v>
      </c>
      <c r="O107" s="41"/>
      <c r="P107" s="290"/>
      <c r="Q107" s="39"/>
      <c r="R107" s="183"/>
      <c r="T107" s="296" t="s">
        <v>104</v>
      </c>
      <c r="U107" s="296" t="s">
        <v>79</v>
      </c>
      <c r="V107" s="14" t="s">
        <v>105</v>
      </c>
      <c r="W107" s="16">
        <f>SUMIFS('Inndata - Bygning'!X:X, 'Inndata - Bygning'!C:C, "24 Innervegger")</f>
        <v>0</v>
      </c>
      <c r="X107" s="18">
        <f>IFERROR(W107/$W$106,0)</f>
        <v>0</v>
      </c>
      <c r="Y107" s="183"/>
    </row>
    <row r="108" spans="2:25" ht="15" customHeight="1">
      <c r="B108" s="335"/>
      <c r="C108" s="196"/>
      <c r="D108" s="297"/>
      <c r="E108" s="300"/>
      <c r="F108" s="32" t="s">
        <v>106</v>
      </c>
      <c r="G108" s="41"/>
      <c r="H108" s="28">
        <f>1/3</f>
        <v>0.33333333333333331</v>
      </c>
      <c r="I108" s="41"/>
      <c r="J108" s="26">
        <f>'Bredde av tiltak'!X108</f>
        <v>0</v>
      </c>
      <c r="K108" s="41"/>
      <c r="L108" s="307"/>
      <c r="M108" s="41"/>
      <c r="N108" s="303"/>
      <c r="O108" s="41"/>
      <c r="P108" s="290"/>
      <c r="Q108" s="39"/>
      <c r="R108" s="183"/>
      <c r="T108" s="297"/>
      <c r="U108" s="297"/>
      <c r="V108" s="15" t="s">
        <v>167</v>
      </c>
      <c r="W108" s="17">
        <f>SUMIFS('Inndata - Bygning'!Z:Z, 'Inndata - Bygning'!C:C, "24 Innervegger")</f>
        <v>0</v>
      </c>
      <c r="X108" s="13">
        <f>IFERROR(W108/$W$106,0)</f>
        <v>0</v>
      </c>
      <c r="Y108" s="183"/>
    </row>
    <row r="109" spans="2:25" ht="15" customHeight="1">
      <c r="B109" s="335"/>
      <c r="C109" s="196"/>
      <c r="D109" s="298"/>
      <c r="E109" s="301"/>
      <c r="F109" s="33" t="s">
        <v>107</v>
      </c>
      <c r="G109" s="41"/>
      <c r="H109" s="30">
        <v>0</v>
      </c>
      <c r="I109" s="41"/>
      <c r="J109" s="27">
        <f>X109</f>
        <v>0</v>
      </c>
      <c r="K109" s="41"/>
      <c r="L109" s="308"/>
      <c r="M109" s="41"/>
      <c r="N109" s="304"/>
      <c r="O109" s="41"/>
      <c r="P109" s="291"/>
      <c r="Q109" s="47"/>
      <c r="R109" s="183"/>
      <c r="T109" s="297"/>
      <c r="U109" s="297"/>
      <c r="V109" s="15" t="s">
        <v>107</v>
      </c>
      <c r="W109" s="141">
        <f>SUMIFS('Inndata - Bygning'!Y:Y, 'Inndata - Bygning'!C:C, "24 Innervegger")</f>
        <v>0</v>
      </c>
      <c r="X109" s="135">
        <f>IFERROR(W109/$W$106,0)</f>
        <v>0</v>
      </c>
      <c r="Y109" s="183"/>
    </row>
    <row r="110" spans="2:25" ht="15" customHeight="1">
      <c r="B110" s="335"/>
      <c r="C110" s="197"/>
      <c r="D110" s="46"/>
      <c r="E110" s="49" t="s">
        <v>179</v>
      </c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8"/>
      <c r="R110" s="183"/>
      <c r="T110" s="298"/>
      <c r="U110" s="298"/>
      <c r="V110" s="134" t="s">
        <v>166</v>
      </c>
      <c r="W110" s="139">
        <f>SUM(W107:W109)</f>
        <v>0</v>
      </c>
      <c r="X110" s="140">
        <f>SUM(X107:X109)</f>
        <v>0</v>
      </c>
      <c r="Y110" s="183"/>
    </row>
    <row r="111" spans="2:25">
      <c r="B111" s="335"/>
      <c r="C111" s="188"/>
      <c r="K111" s="9"/>
      <c r="M111" s="9"/>
      <c r="O111" s="9"/>
      <c r="R111" s="183"/>
      <c r="Y111" s="183"/>
    </row>
    <row r="112" spans="2:25">
      <c r="B112" s="335"/>
      <c r="C112" s="188"/>
      <c r="K112" s="9"/>
      <c r="M112" s="9"/>
      <c r="O112" s="9"/>
      <c r="R112" s="183"/>
      <c r="Y112" s="183"/>
    </row>
    <row r="113" spans="2:25">
      <c r="B113" s="336"/>
      <c r="C113" s="189"/>
      <c r="D113" s="190"/>
      <c r="E113" s="190"/>
      <c r="F113" s="193"/>
      <c r="G113" s="190"/>
      <c r="H113" s="190"/>
      <c r="I113" s="190"/>
      <c r="J113" s="190"/>
      <c r="K113" s="193"/>
      <c r="L113" s="190"/>
      <c r="M113" s="193"/>
      <c r="N113" s="190"/>
      <c r="O113" s="193"/>
      <c r="P113" s="190"/>
      <c r="Q113" s="193"/>
      <c r="R113" s="191"/>
      <c r="S113" s="190"/>
      <c r="T113" s="190"/>
      <c r="U113" s="190"/>
      <c r="V113" s="190"/>
      <c r="W113" s="190"/>
      <c r="X113" s="190"/>
      <c r="Y113" s="191"/>
    </row>
    <row r="114" spans="2:25" ht="12.95" customHeight="1">
      <c r="B114" s="334" t="s">
        <v>180</v>
      </c>
      <c r="C114" s="220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3"/>
      <c r="S114" s="212"/>
      <c r="T114" s="212"/>
      <c r="U114" s="212"/>
      <c r="V114" s="212"/>
      <c r="W114" s="212"/>
      <c r="X114" s="212"/>
      <c r="Y114" s="213"/>
    </row>
    <row r="115" spans="2:25" ht="12" customHeight="1">
      <c r="B115" s="335"/>
      <c r="C115" s="221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214"/>
      <c r="S115" s="184"/>
      <c r="T115" s="184"/>
      <c r="U115" s="184"/>
      <c r="V115" s="184"/>
      <c r="W115" s="184"/>
      <c r="X115" s="184"/>
      <c r="Y115" s="214"/>
    </row>
    <row r="116" spans="2:25" ht="56.1" customHeight="1">
      <c r="B116" s="335"/>
      <c r="C116" s="196"/>
      <c r="D116" s="52"/>
      <c r="E116" s="210"/>
      <c r="F116" s="210" t="s">
        <v>72</v>
      </c>
      <c r="G116" s="52"/>
      <c r="H116" s="53" t="s">
        <v>73</v>
      </c>
      <c r="I116" s="52"/>
      <c r="J116" s="53" t="s">
        <v>74</v>
      </c>
      <c r="K116" s="52"/>
      <c r="L116" s="53" t="s">
        <v>75</v>
      </c>
      <c r="M116" s="52"/>
      <c r="N116" s="53" t="s">
        <v>73</v>
      </c>
      <c r="O116" s="52"/>
      <c r="P116" s="53" t="s">
        <v>76</v>
      </c>
      <c r="Q116" s="39"/>
      <c r="R116" s="183"/>
      <c r="Y116" s="183"/>
    </row>
    <row r="117" spans="2:25" ht="5.0999999999999996" customHeight="1">
      <c r="B117" s="335"/>
      <c r="C117" s="196"/>
      <c r="D117" s="52"/>
      <c r="E117" s="52"/>
      <c r="F117" s="52"/>
      <c r="G117" s="52"/>
      <c r="H117" s="53"/>
      <c r="I117" s="52"/>
      <c r="J117" s="53"/>
      <c r="K117" s="52"/>
      <c r="L117" s="53"/>
      <c r="M117" s="52"/>
      <c r="N117" s="53"/>
      <c r="O117" s="52"/>
      <c r="P117" s="53"/>
      <c r="Q117" s="39"/>
      <c r="R117" s="183"/>
      <c r="Y117" s="183"/>
    </row>
    <row r="118" spans="2:25" ht="15" customHeight="1">
      <c r="B118" s="335"/>
      <c r="C118" s="196"/>
      <c r="D118" s="296" t="s">
        <v>78</v>
      </c>
      <c r="E118" s="299" t="s">
        <v>181</v>
      </c>
      <c r="F118" s="31" t="s">
        <v>80</v>
      </c>
      <c r="G118" s="41"/>
      <c r="H118" s="29">
        <v>1</v>
      </c>
      <c r="I118" s="41"/>
      <c r="J118" s="22">
        <f>'Bredde av tiltak'!X119</f>
        <v>0</v>
      </c>
      <c r="K118" s="41"/>
      <c r="L118" s="306">
        <f>SUMPRODUCT(H118:H122,J118:J122)</f>
        <v>0</v>
      </c>
      <c r="M118" s="41"/>
      <c r="N118" s="302">
        <v>0.65</v>
      </c>
      <c r="O118" s="41"/>
      <c r="P118" s="289">
        <f>L118*N118+L126*N126</f>
        <v>0</v>
      </c>
      <c r="Q118" s="39"/>
      <c r="R118" s="183"/>
      <c r="T118" s="296" t="s">
        <v>78</v>
      </c>
      <c r="U118" s="19"/>
      <c r="V118" s="20" t="s">
        <v>72</v>
      </c>
      <c r="W118" s="21" t="s">
        <v>162</v>
      </c>
      <c r="X118" s="21" t="s">
        <v>163</v>
      </c>
      <c r="Y118" s="183"/>
    </row>
    <row r="119" spans="2:25" ht="15" customHeight="1">
      <c r="B119" s="335"/>
      <c r="C119" s="196"/>
      <c r="D119" s="297"/>
      <c r="E119" s="300"/>
      <c r="F119" s="32" t="s">
        <v>84</v>
      </c>
      <c r="G119" s="41"/>
      <c r="H119" s="28">
        <v>1</v>
      </c>
      <c r="I119" s="41"/>
      <c r="J119" s="23">
        <f>'Bredde av tiltak'!X120</f>
        <v>0</v>
      </c>
      <c r="K119" s="41"/>
      <c r="L119" s="307"/>
      <c r="M119" s="41"/>
      <c r="N119" s="303"/>
      <c r="O119" s="41"/>
      <c r="P119" s="290"/>
      <c r="Q119" s="39"/>
      <c r="R119" s="183"/>
      <c r="T119" s="297"/>
      <c r="U119" s="296" t="s">
        <v>79</v>
      </c>
      <c r="V119" s="15" t="s">
        <v>80</v>
      </c>
      <c r="W119" s="17">
        <f>SUMIFS('Inndata - Bygning'!Q:Q, 'Inndata - Bygning'!C:C, "25 Dekker")</f>
        <v>0</v>
      </c>
      <c r="X119" s="13">
        <f>IFERROR(W119/$W$125,0)</f>
        <v>0</v>
      </c>
      <c r="Y119" s="183"/>
    </row>
    <row r="120" spans="2:25" ht="15" customHeight="1">
      <c r="B120" s="335"/>
      <c r="C120" s="196"/>
      <c r="D120" s="297"/>
      <c r="E120" s="300"/>
      <c r="F120" s="32" t="s">
        <v>87</v>
      </c>
      <c r="G120" s="41"/>
      <c r="H120" s="28">
        <v>0.35</v>
      </c>
      <c r="I120" s="41"/>
      <c r="J120" s="23">
        <f>'Bredde av tiltak'!X121</f>
        <v>0</v>
      </c>
      <c r="K120" s="41"/>
      <c r="L120" s="307"/>
      <c r="M120" s="41"/>
      <c r="N120" s="303"/>
      <c r="O120" s="41"/>
      <c r="P120" s="290"/>
      <c r="Q120" s="39"/>
      <c r="R120" s="183"/>
      <c r="T120" s="297"/>
      <c r="U120" s="297"/>
      <c r="V120" s="15" t="s">
        <v>164</v>
      </c>
      <c r="W120" s="17">
        <f>SUMIFS('Inndata - Bygning'!R:R, 'Inndata - Bygning'!C:C, "25 Dekker")</f>
        <v>0</v>
      </c>
      <c r="X120" s="13">
        <f>IFERROR(W120/$W$125,0)</f>
        <v>0</v>
      </c>
      <c r="Y120" s="183"/>
    </row>
    <row r="121" spans="2:25" ht="15" customHeight="1">
      <c r="B121" s="335"/>
      <c r="C121" s="196"/>
      <c r="D121" s="297"/>
      <c r="E121" s="300"/>
      <c r="F121" s="32" t="s">
        <v>89</v>
      </c>
      <c r="G121" s="41"/>
      <c r="H121" s="28">
        <v>0.5</v>
      </c>
      <c r="I121" s="41"/>
      <c r="J121" s="23">
        <f>'Bredde av tiltak'!X122</f>
        <v>0</v>
      </c>
      <c r="K121" s="41"/>
      <c r="L121" s="307"/>
      <c r="M121" s="41"/>
      <c r="N121" s="303"/>
      <c r="O121" s="41"/>
      <c r="P121" s="290"/>
      <c r="Q121" s="39"/>
      <c r="R121" s="183"/>
      <c r="T121" s="297"/>
      <c r="U121" s="297"/>
      <c r="V121" s="15" t="s">
        <v>87</v>
      </c>
      <c r="W121" s="17">
        <f>SUMIFS('Inndata - Bygning'!S:S, 'Inndata - Bygning'!C:C, "25 Dekker")</f>
        <v>0</v>
      </c>
      <c r="X121" s="13">
        <f t="shared" ref="X121:X124" si="4">IFERROR(W121/$W$125,0)</f>
        <v>0</v>
      </c>
      <c r="Y121" s="183"/>
    </row>
    <row r="122" spans="2:25" ht="15" customHeight="1">
      <c r="B122" s="335"/>
      <c r="C122" s="196"/>
      <c r="D122" s="298"/>
      <c r="E122" s="301"/>
      <c r="F122" s="33" t="s">
        <v>91</v>
      </c>
      <c r="G122" s="41"/>
      <c r="H122" s="30">
        <v>0</v>
      </c>
      <c r="I122" s="41"/>
      <c r="J122" s="24">
        <f>'Bredde av tiltak'!X124+'Bredde av tiltak'!X123</f>
        <v>0</v>
      </c>
      <c r="K122" s="41"/>
      <c r="L122" s="308"/>
      <c r="M122" s="41"/>
      <c r="N122" s="304"/>
      <c r="O122" s="41"/>
      <c r="P122" s="290"/>
      <c r="Q122" s="39"/>
      <c r="R122" s="183"/>
      <c r="T122" s="297"/>
      <c r="U122" s="297"/>
      <c r="V122" s="15" t="s">
        <v>89</v>
      </c>
      <c r="W122" s="17">
        <f>SUMIFS('Inndata - Bygning'!T:T, 'Inndata - Bygning'!C:C, "25 Dekker")</f>
        <v>0</v>
      </c>
      <c r="X122" s="13">
        <f t="shared" si="4"/>
        <v>0</v>
      </c>
      <c r="Y122" s="183"/>
    </row>
    <row r="123" spans="2:25" ht="15" customHeight="1">
      <c r="B123" s="335"/>
      <c r="C123" s="196"/>
      <c r="D123" s="40"/>
      <c r="E123" s="305"/>
      <c r="F123" s="305"/>
      <c r="G123" s="41"/>
      <c r="H123" s="42"/>
      <c r="I123" s="43"/>
      <c r="J123" s="44"/>
      <c r="K123" s="41"/>
      <c r="L123" s="45"/>
      <c r="M123" s="41"/>
      <c r="N123" s="45"/>
      <c r="O123" s="41"/>
      <c r="P123" s="290"/>
      <c r="Q123" s="39"/>
      <c r="R123" s="183"/>
      <c r="T123" s="297"/>
      <c r="U123" s="297"/>
      <c r="V123" s="15" t="s">
        <v>165</v>
      </c>
      <c r="W123" s="17">
        <f>SUMIFS('Inndata - Bygning'!U:U, 'Inndata - Bygning'!C:C, "25 Dekker")</f>
        <v>0</v>
      </c>
      <c r="X123" s="13">
        <f t="shared" si="4"/>
        <v>0</v>
      </c>
      <c r="Y123" s="183"/>
    </row>
    <row r="124" spans="2:25" ht="15" customHeight="1">
      <c r="B124" s="335"/>
      <c r="C124" s="196"/>
      <c r="D124" s="40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290"/>
      <c r="Q124" s="39"/>
      <c r="R124" s="183"/>
      <c r="T124" s="297"/>
      <c r="U124" s="297"/>
      <c r="V124" s="15" t="s">
        <v>91</v>
      </c>
      <c r="W124" s="17">
        <f>SUMIFS('Inndata - Bygning'!V:V, 'Inndata - Bygning'!C:C, "25 Dekker")</f>
        <v>0</v>
      </c>
      <c r="X124" s="13">
        <f t="shared" si="4"/>
        <v>0</v>
      </c>
      <c r="Y124" s="183"/>
    </row>
    <row r="125" spans="2:25" ht="15" customHeight="1">
      <c r="B125" s="335"/>
      <c r="C125" s="196"/>
      <c r="D125" s="40"/>
      <c r="E125" s="309"/>
      <c r="F125" s="309"/>
      <c r="G125" s="41"/>
      <c r="H125" s="42"/>
      <c r="I125" s="43"/>
      <c r="J125" s="44"/>
      <c r="K125" s="41"/>
      <c r="L125" s="45"/>
      <c r="M125" s="41"/>
      <c r="N125" s="45"/>
      <c r="O125" s="41"/>
      <c r="P125" s="290"/>
      <c r="Q125" s="39"/>
      <c r="R125" s="183"/>
      <c r="T125" s="298"/>
      <c r="U125" s="131"/>
      <c r="V125" s="136" t="s">
        <v>166</v>
      </c>
      <c r="W125" s="137">
        <f>SUM(W119:W124)</f>
        <v>0</v>
      </c>
      <c r="X125" s="177">
        <f>SUM(X119:X124)</f>
        <v>0</v>
      </c>
      <c r="Y125" s="183"/>
    </row>
    <row r="126" spans="2:25" ht="15" customHeight="1">
      <c r="B126" s="335"/>
      <c r="C126" s="196"/>
      <c r="D126" s="296" t="s">
        <v>104</v>
      </c>
      <c r="E126" s="299" t="s">
        <v>181</v>
      </c>
      <c r="F126" s="31" t="s">
        <v>105</v>
      </c>
      <c r="G126" s="41"/>
      <c r="H126" s="29">
        <f>2/3</f>
        <v>0.66666666666666663</v>
      </c>
      <c r="I126" s="41"/>
      <c r="J126" s="25">
        <f>'Bredde av tiltak'!X126</f>
        <v>0</v>
      </c>
      <c r="K126" s="41"/>
      <c r="L126" s="306">
        <f>SUMPRODUCT(H126:H128,J126:J128)</f>
        <v>0</v>
      </c>
      <c r="M126" s="41"/>
      <c r="N126" s="302">
        <v>0.35</v>
      </c>
      <c r="O126" s="41"/>
      <c r="P126" s="290"/>
      <c r="Q126" s="39"/>
      <c r="R126" s="183"/>
      <c r="T126" s="296" t="s">
        <v>104</v>
      </c>
      <c r="U126" s="296" t="s">
        <v>79</v>
      </c>
      <c r="V126" s="14" t="s">
        <v>105</v>
      </c>
      <c r="W126" s="174">
        <f>SUMIFS('Inndata - Bygning'!X:X, 'Inndata - Bygning'!C:C, "25 Dekker")</f>
        <v>0</v>
      </c>
      <c r="X126" s="179">
        <f>IFERROR(W126/$W$125,0)</f>
        <v>0</v>
      </c>
      <c r="Y126" s="183"/>
    </row>
    <row r="127" spans="2:25" ht="12" customHeight="1">
      <c r="B127" s="335"/>
      <c r="C127" s="196"/>
      <c r="D127" s="297"/>
      <c r="E127" s="300"/>
      <c r="F127" s="32" t="s">
        <v>106</v>
      </c>
      <c r="G127" s="41"/>
      <c r="H127" s="28">
        <f>1/3</f>
        <v>0.33333333333333331</v>
      </c>
      <c r="I127" s="41"/>
      <c r="J127" s="26">
        <f>'Bredde av tiltak'!X127</f>
        <v>0</v>
      </c>
      <c r="K127" s="41"/>
      <c r="L127" s="307"/>
      <c r="M127" s="41"/>
      <c r="N127" s="303"/>
      <c r="O127" s="41"/>
      <c r="P127" s="290"/>
      <c r="Q127" s="39"/>
      <c r="R127" s="183"/>
      <c r="T127" s="297"/>
      <c r="U127" s="297"/>
      <c r="V127" s="15" t="s">
        <v>167</v>
      </c>
      <c r="W127" s="175">
        <f>SUMIFS('Inndata - Bygning'!Z:Z, 'Inndata - Bygning'!C:C, "25 Dekker")</f>
        <v>0</v>
      </c>
      <c r="X127" s="180">
        <f>IFERROR(W127/$W$125,0)</f>
        <v>0</v>
      </c>
      <c r="Y127" s="183"/>
    </row>
    <row r="128" spans="2:25" ht="12" customHeight="1">
      <c r="B128" s="335"/>
      <c r="C128" s="196"/>
      <c r="D128" s="298"/>
      <c r="E128" s="301"/>
      <c r="F128" s="33" t="s">
        <v>107</v>
      </c>
      <c r="G128" s="41"/>
      <c r="H128" s="30">
        <v>0</v>
      </c>
      <c r="I128" s="41"/>
      <c r="J128" s="27">
        <f>X128</f>
        <v>0</v>
      </c>
      <c r="K128" s="41"/>
      <c r="L128" s="308"/>
      <c r="M128" s="41"/>
      <c r="N128" s="304"/>
      <c r="O128" s="41"/>
      <c r="P128" s="291"/>
      <c r="Q128" s="47"/>
      <c r="R128" s="183"/>
      <c r="T128" s="297"/>
      <c r="U128" s="297"/>
      <c r="V128" s="15" t="s">
        <v>107</v>
      </c>
      <c r="W128" s="176">
        <f>SUMIFS('Inndata - Bygning'!Y:Y, 'Inndata - Bygning'!C:C, "25 Dekker")</f>
        <v>0</v>
      </c>
      <c r="X128" s="181">
        <f>IFERROR(W128/$W$125,0)</f>
        <v>0</v>
      </c>
      <c r="Y128" s="183"/>
    </row>
    <row r="129" spans="2:25">
      <c r="B129" s="335"/>
      <c r="C129" s="197"/>
      <c r="D129" s="46"/>
      <c r="E129" s="49" t="s">
        <v>182</v>
      </c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8"/>
      <c r="R129" s="183"/>
      <c r="T129" s="298"/>
      <c r="U129" s="298"/>
      <c r="V129" s="134" t="s">
        <v>166</v>
      </c>
      <c r="W129" s="139">
        <f>SUM(W126:W128)</f>
        <v>0</v>
      </c>
      <c r="X129" s="178">
        <f>SUM(X126:X128)</f>
        <v>0</v>
      </c>
      <c r="Y129" s="183"/>
    </row>
    <row r="130" spans="2:25">
      <c r="B130" s="335"/>
      <c r="C130" s="188"/>
      <c r="K130" s="9"/>
      <c r="M130" s="9"/>
      <c r="O130" s="9"/>
      <c r="R130" s="183"/>
      <c r="Y130" s="183"/>
    </row>
    <row r="131" spans="2:25">
      <c r="B131" s="335"/>
      <c r="C131" s="188"/>
      <c r="K131" s="9"/>
      <c r="M131" s="9"/>
      <c r="O131" s="9"/>
      <c r="R131" s="183"/>
      <c r="Y131" s="183"/>
    </row>
    <row r="132" spans="2:25">
      <c r="B132" s="336"/>
      <c r="C132" s="189"/>
      <c r="D132" s="190"/>
      <c r="E132" s="190"/>
      <c r="F132" s="193"/>
      <c r="G132" s="190"/>
      <c r="H132" s="190"/>
      <c r="I132" s="190"/>
      <c r="J132" s="190"/>
      <c r="K132" s="193"/>
      <c r="L132" s="190"/>
      <c r="M132" s="193"/>
      <c r="N132" s="190"/>
      <c r="O132" s="193"/>
      <c r="P132" s="190"/>
      <c r="Q132" s="193"/>
      <c r="R132" s="191"/>
      <c r="S132" s="190"/>
      <c r="T132" s="190"/>
      <c r="U132" s="190"/>
      <c r="V132" s="190"/>
      <c r="W132" s="190"/>
      <c r="X132" s="190"/>
      <c r="Y132" s="191"/>
    </row>
    <row r="133" spans="2:25" ht="12.95" customHeight="1">
      <c r="B133" s="334" t="s">
        <v>183</v>
      </c>
      <c r="C133" s="220"/>
      <c r="D133" s="212"/>
      <c r="E133" s="212"/>
      <c r="F133" s="212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3"/>
      <c r="S133" s="220"/>
      <c r="T133" s="212"/>
      <c r="U133" s="212"/>
      <c r="V133" s="212"/>
      <c r="W133" s="212"/>
      <c r="X133" s="212"/>
      <c r="Y133" s="213"/>
    </row>
    <row r="134" spans="2:25" ht="12" customHeight="1">
      <c r="B134" s="335"/>
      <c r="C134" s="221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214"/>
      <c r="S134" s="221"/>
      <c r="T134" s="184"/>
      <c r="U134" s="184"/>
      <c r="V134" s="184"/>
      <c r="W134" s="184"/>
      <c r="X134" s="184"/>
      <c r="Y134" s="214"/>
    </row>
    <row r="135" spans="2:25" ht="42">
      <c r="B135" s="335"/>
      <c r="C135" s="196"/>
      <c r="D135" s="52"/>
      <c r="E135" s="210"/>
      <c r="F135" s="210" t="s">
        <v>72</v>
      </c>
      <c r="G135" s="52"/>
      <c r="H135" s="53" t="s">
        <v>73</v>
      </c>
      <c r="I135" s="52"/>
      <c r="J135" s="53" t="s">
        <v>74</v>
      </c>
      <c r="K135" s="52"/>
      <c r="L135" s="53" t="s">
        <v>75</v>
      </c>
      <c r="M135" s="52"/>
      <c r="N135" s="53" t="s">
        <v>73</v>
      </c>
      <c r="O135" s="52"/>
      <c r="P135" s="53" t="s">
        <v>76</v>
      </c>
      <c r="Q135" s="39"/>
      <c r="R135" s="183"/>
      <c r="S135" s="188"/>
      <c r="Y135" s="183"/>
    </row>
    <row r="136" spans="2:25" ht="12.95">
      <c r="B136" s="335"/>
      <c r="C136" s="196"/>
      <c r="D136" s="52"/>
      <c r="E136" s="52"/>
      <c r="F136" s="52"/>
      <c r="G136" s="52"/>
      <c r="H136" s="53"/>
      <c r="I136" s="52"/>
      <c r="J136" s="53"/>
      <c r="K136" s="52"/>
      <c r="L136" s="53"/>
      <c r="M136" s="52"/>
      <c r="N136" s="53"/>
      <c r="O136" s="52"/>
      <c r="P136" s="53"/>
      <c r="Q136" s="39"/>
      <c r="R136" s="183"/>
      <c r="S136" s="188"/>
      <c r="Y136" s="183"/>
    </row>
    <row r="137" spans="2:25" ht="15" customHeight="1">
      <c r="B137" s="335"/>
      <c r="C137" s="196"/>
      <c r="D137" s="296" t="s">
        <v>78</v>
      </c>
      <c r="E137" s="299" t="s">
        <v>184</v>
      </c>
      <c r="F137" s="31" t="s">
        <v>80</v>
      </c>
      <c r="G137" s="41"/>
      <c r="H137" s="29">
        <v>1</v>
      </c>
      <c r="I137" s="41"/>
      <c r="J137" s="22">
        <f>'Bredde av tiltak'!X138</f>
        <v>0</v>
      </c>
      <c r="K137" s="41"/>
      <c r="L137" s="306">
        <f>SUMPRODUCT(H137:H141,J137:J141)</f>
        <v>0</v>
      </c>
      <c r="M137" s="41"/>
      <c r="N137" s="302">
        <v>0.65</v>
      </c>
      <c r="O137" s="41"/>
      <c r="P137" s="289">
        <f>L137*N137+L145*N145</f>
        <v>0</v>
      </c>
      <c r="Q137" s="39"/>
      <c r="R137" s="183"/>
      <c r="S137" s="188"/>
      <c r="T137" s="296" t="s">
        <v>78</v>
      </c>
      <c r="U137" s="19"/>
      <c r="V137" s="20" t="s">
        <v>72</v>
      </c>
      <c r="W137" s="21" t="s">
        <v>162</v>
      </c>
      <c r="X137" s="21" t="s">
        <v>163</v>
      </c>
      <c r="Y137" s="183"/>
    </row>
    <row r="138" spans="2:25" ht="15" customHeight="1">
      <c r="B138" s="335"/>
      <c r="C138" s="196"/>
      <c r="D138" s="297"/>
      <c r="E138" s="300"/>
      <c r="F138" s="32" t="s">
        <v>84</v>
      </c>
      <c r="G138" s="41"/>
      <c r="H138" s="28">
        <v>1</v>
      </c>
      <c r="I138" s="41"/>
      <c r="J138" s="23">
        <f>'Bredde av tiltak'!X139</f>
        <v>0</v>
      </c>
      <c r="K138" s="41"/>
      <c r="L138" s="307"/>
      <c r="M138" s="41"/>
      <c r="N138" s="303"/>
      <c r="O138" s="41"/>
      <c r="P138" s="290"/>
      <c r="Q138" s="39"/>
      <c r="R138" s="183"/>
      <c r="S138" s="188"/>
      <c r="T138" s="297"/>
      <c r="U138" s="296" t="s">
        <v>79</v>
      </c>
      <c r="V138" s="15" t="s">
        <v>80</v>
      </c>
      <c r="W138" s="17">
        <f>SUMIFS('Inndata - Bygning'!Q:Q, 'Inndata - Bygning'!C:C, "26 Yttertak")</f>
        <v>0</v>
      </c>
      <c r="X138" s="13">
        <f t="shared" ref="X138:X143" si="5">IFERROR(W138/$W$144,0)</f>
        <v>0</v>
      </c>
      <c r="Y138" s="183"/>
    </row>
    <row r="139" spans="2:25" ht="15" customHeight="1">
      <c r="B139" s="335"/>
      <c r="C139" s="196"/>
      <c r="D139" s="297"/>
      <c r="E139" s="300"/>
      <c r="F139" s="32" t="s">
        <v>87</v>
      </c>
      <c r="G139" s="41"/>
      <c r="H139" s="28">
        <v>0.35</v>
      </c>
      <c r="I139" s="41"/>
      <c r="J139" s="23">
        <f>'Bredde av tiltak'!X140</f>
        <v>0</v>
      </c>
      <c r="K139" s="41"/>
      <c r="L139" s="307"/>
      <c r="M139" s="41"/>
      <c r="N139" s="303"/>
      <c r="O139" s="41"/>
      <c r="P139" s="290"/>
      <c r="Q139" s="39"/>
      <c r="R139" s="183"/>
      <c r="S139" s="188"/>
      <c r="T139" s="297"/>
      <c r="U139" s="297"/>
      <c r="V139" s="15" t="s">
        <v>164</v>
      </c>
      <c r="W139" s="17">
        <f>SUMIFS('Inndata - Bygning'!R:R, 'Inndata - Bygning'!C:C, "26 Yttertak")</f>
        <v>0</v>
      </c>
      <c r="X139" s="13">
        <f t="shared" si="5"/>
        <v>0</v>
      </c>
      <c r="Y139" s="183"/>
    </row>
    <row r="140" spans="2:25" ht="15" customHeight="1">
      <c r="B140" s="335"/>
      <c r="C140" s="196"/>
      <c r="D140" s="297"/>
      <c r="E140" s="300"/>
      <c r="F140" s="32" t="s">
        <v>89</v>
      </c>
      <c r="G140" s="41"/>
      <c r="H140" s="28">
        <v>0.5</v>
      </c>
      <c r="I140" s="41"/>
      <c r="J140" s="23">
        <f>'Bredde av tiltak'!X141</f>
        <v>0</v>
      </c>
      <c r="K140" s="41"/>
      <c r="L140" s="307"/>
      <c r="M140" s="41"/>
      <c r="N140" s="303"/>
      <c r="O140" s="41"/>
      <c r="P140" s="290"/>
      <c r="Q140" s="39"/>
      <c r="R140" s="183"/>
      <c r="S140" s="188"/>
      <c r="T140" s="297"/>
      <c r="U140" s="297"/>
      <c r="V140" s="15" t="s">
        <v>87</v>
      </c>
      <c r="W140" s="17">
        <f>SUMIFS('Inndata - Bygning'!S:S, 'Inndata - Bygning'!C:C, "26 Yttertak")</f>
        <v>0</v>
      </c>
      <c r="X140" s="13">
        <f t="shared" si="5"/>
        <v>0</v>
      </c>
      <c r="Y140" s="183"/>
    </row>
    <row r="141" spans="2:25">
      <c r="B141" s="335"/>
      <c r="C141" s="196"/>
      <c r="D141" s="298"/>
      <c r="E141" s="301"/>
      <c r="F141" s="33" t="s">
        <v>91</v>
      </c>
      <c r="G141" s="41"/>
      <c r="H141" s="30">
        <v>0</v>
      </c>
      <c r="I141" s="41"/>
      <c r="J141" s="24">
        <f>'Bredde av tiltak'!X143+'Bredde av tiltak'!X142</f>
        <v>0</v>
      </c>
      <c r="K141" s="41"/>
      <c r="L141" s="308"/>
      <c r="M141" s="41"/>
      <c r="N141" s="304"/>
      <c r="O141" s="41"/>
      <c r="P141" s="290"/>
      <c r="Q141" s="39"/>
      <c r="R141" s="183"/>
      <c r="S141" s="188"/>
      <c r="T141" s="297"/>
      <c r="U141" s="297"/>
      <c r="V141" s="15" t="s">
        <v>89</v>
      </c>
      <c r="W141" s="17">
        <f>SUMIFS('Inndata - Bygning'!T:T, 'Inndata - Bygning'!C:C, "26 Yttertak")</f>
        <v>0</v>
      </c>
      <c r="X141" s="13">
        <f t="shared" si="5"/>
        <v>0</v>
      </c>
      <c r="Y141" s="183"/>
    </row>
    <row r="142" spans="2:25">
      <c r="B142" s="335"/>
      <c r="C142" s="196"/>
      <c r="D142" s="40"/>
      <c r="E142" s="305"/>
      <c r="F142" s="305"/>
      <c r="G142" s="41"/>
      <c r="H142" s="42"/>
      <c r="I142" s="43"/>
      <c r="J142" s="44"/>
      <c r="K142" s="41"/>
      <c r="L142" s="45"/>
      <c r="M142" s="41"/>
      <c r="N142" s="45"/>
      <c r="O142" s="41"/>
      <c r="P142" s="290"/>
      <c r="Q142" s="39"/>
      <c r="R142" s="183"/>
      <c r="S142" s="188"/>
      <c r="T142" s="297"/>
      <c r="U142" s="297"/>
      <c r="V142" s="15" t="s">
        <v>165</v>
      </c>
      <c r="W142" s="17">
        <f>SUMIFS('Inndata - Bygning'!U:U, 'Inndata - Bygning'!C:C, "26 Yttertak")</f>
        <v>0</v>
      </c>
      <c r="X142" s="13">
        <f t="shared" si="5"/>
        <v>0</v>
      </c>
      <c r="Y142" s="183"/>
    </row>
    <row r="143" spans="2:25">
      <c r="B143" s="335"/>
      <c r="C143" s="196"/>
      <c r="D143" s="40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290"/>
      <c r="Q143" s="39"/>
      <c r="R143" s="183"/>
      <c r="S143" s="188"/>
      <c r="T143" s="297"/>
      <c r="U143" s="297"/>
      <c r="V143" s="15" t="s">
        <v>91</v>
      </c>
      <c r="W143" s="17">
        <f>SUMIFS('Inndata - Bygning'!V:V, 'Inndata - Bygning'!C:C, "26 Yttertak")</f>
        <v>0</v>
      </c>
      <c r="X143" s="13">
        <f t="shared" si="5"/>
        <v>0</v>
      </c>
      <c r="Y143" s="183"/>
    </row>
    <row r="144" spans="2:25">
      <c r="B144" s="335"/>
      <c r="C144" s="196"/>
      <c r="D144" s="40"/>
      <c r="E144" s="309"/>
      <c r="F144" s="309"/>
      <c r="G144" s="41"/>
      <c r="H144" s="42"/>
      <c r="I144" s="43"/>
      <c r="J144" s="44"/>
      <c r="K144" s="41"/>
      <c r="L144" s="45"/>
      <c r="M144" s="41"/>
      <c r="N144" s="45"/>
      <c r="O144" s="41"/>
      <c r="P144" s="290"/>
      <c r="Q144" s="39"/>
      <c r="R144" s="183"/>
      <c r="S144" s="188"/>
      <c r="T144" s="298"/>
      <c r="U144" s="131"/>
      <c r="V144" s="136" t="s">
        <v>166</v>
      </c>
      <c r="W144" s="137">
        <f>SUM(W138:W143)</f>
        <v>0</v>
      </c>
      <c r="X144" s="177">
        <f>SUM(X138:X143)</f>
        <v>0</v>
      </c>
      <c r="Y144" s="183"/>
    </row>
    <row r="145" spans="2:25">
      <c r="B145" s="335"/>
      <c r="C145" s="196"/>
      <c r="D145" s="296" t="s">
        <v>104</v>
      </c>
      <c r="E145" s="299" t="s">
        <v>184</v>
      </c>
      <c r="F145" s="31" t="s">
        <v>105</v>
      </c>
      <c r="G145" s="41"/>
      <c r="H145" s="29">
        <f>2/3</f>
        <v>0.66666666666666663</v>
      </c>
      <c r="I145" s="41"/>
      <c r="J145" s="25">
        <f>'Bredde av tiltak'!X145</f>
        <v>0</v>
      </c>
      <c r="K145" s="41"/>
      <c r="L145" s="306">
        <f>SUMPRODUCT(H145:H147,J145:J147)</f>
        <v>0</v>
      </c>
      <c r="M145" s="41"/>
      <c r="N145" s="302">
        <v>0.35</v>
      </c>
      <c r="O145" s="41"/>
      <c r="P145" s="290"/>
      <c r="Q145" s="39"/>
      <c r="R145" s="183"/>
      <c r="S145" s="188"/>
      <c r="T145" s="296" t="s">
        <v>104</v>
      </c>
      <c r="U145" s="296" t="s">
        <v>79</v>
      </c>
      <c r="V145" s="14" t="s">
        <v>105</v>
      </c>
      <c r="W145" s="174">
        <f>SUMIFS('Inndata - Bygning'!X:X, 'Inndata - Bygning'!C:C, "26 Yttertak")</f>
        <v>0</v>
      </c>
      <c r="X145" s="179">
        <f>IFERROR(W145/$W$144,0)</f>
        <v>0</v>
      </c>
      <c r="Y145" s="183"/>
    </row>
    <row r="146" spans="2:25">
      <c r="B146" s="335"/>
      <c r="C146" s="196"/>
      <c r="D146" s="297"/>
      <c r="E146" s="300"/>
      <c r="F146" s="32" t="s">
        <v>106</v>
      </c>
      <c r="G146" s="41"/>
      <c r="H146" s="28">
        <f>1/3</f>
        <v>0.33333333333333331</v>
      </c>
      <c r="I146" s="41"/>
      <c r="J146" s="26">
        <f>'Bredde av tiltak'!X146</f>
        <v>0</v>
      </c>
      <c r="K146" s="41"/>
      <c r="L146" s="307"/>
      <c r="M146" s="41"/>
      <c r="N146" s="303"/>
      <c r="O146" s="41"/>
      <c r="P146" s="290"/>
      <c r="Q146" s="39"/>
      <c r="R146" s="183"/>
      <c r="S146" s="188"/>
      <c r="T146" s="297"/>
      <c r="U146" s="297"/>
      <c r="V146" s="15" t="s">
        <v>167</v>
      </c>
      <c r="W146" s="175">
        <f>SUMIFS('Inndata - Bygning'!Z:Z, 'Inndata - Bygning'!C:C, "26 Yttertak")</f>
        <v>0</v>
      </c>
      <c r="X146" s="180">
        <f>IFERROR(W146/$W$144,0)</f>
        <v>0</v>
      </c>
      <c r="Y146" s="183"/>
    </row>
    <row r="147" spans="2:25">
      <c r="B147" s="335"/>
      <c r="C147" s="196"/>
      <c r="D147" s="298"/>
      <c r="E147" s="301"/>
      <c r="F147" s="33" t="s">
        <v>107</v>
      </c>
      <c r="G147" s="41"/>
      <c r="H147" s="30">
        <v>0</v>
      </c>
      <c r="I147" s="41"/>
      <c r="J147" s="27">
        <f>X147</f>
        <v>0</v>
      </c>
      <c r="K147" s="41"/>
      <c r="L147" s="308"/>
      <c r="M147" s="41"/>
      <c r="N147" s="304"/>
      <c r="O147" s="41"/>
      <c r="P147" s="291"/>
      <c r="Q147" s="47"/>
      <c r="R147" s="183"/>
      <c r="S147" s="188"/>
      <c r="T147" s="297"/>
      <c r="U147" s="297"/>
      <c r="V147" s="15" t="s">
        <v>107</v>
      </c>
      <c r="W147" s="176">
        <f>SUMIFS('Inndata - Bygning'!Y:Y, 'Inndata - Bygning'!C:C, "26 Yttertak")</f>
        <v>0</v>
      </c>
      <c r="X147" s="181">
        <f>IFERROR(W147/$W$144,0)</f>
        <v>0</v>
      </c>
      <c r="Y147" s="183"/>
    </row>
    <row r="148" spans="2:25">
      <c r="B148" s="335"/>
      <c r="C148" s="197"/>
      <c r="D148" s="46"/>
      <c r="E148" s="49" t="s">
        <v>185</v>
      </c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8"/>
      <c r="R148" s="183"/>
      <c r="S148" s="188"/>
      <c r="T148" s="298"/>
      <c r="U148" s="298"/>
      <c r="V148" s="134" t="s">
        <v>166</v>
      </c>
      <c r="W148" s="139">
        <f>SUM(W145:W147)</f>
        <v>0</v>
      </c>
      <c r="X148" s="178">
        <f>SUM(X145:X147)</f>
        <v>0</v>
      </c>
      <c r="Y148" s="183"/>
    </row>
    <row r="149" spans="2:25">
      <c r="B149" s="335"/>
      <c r="R149" s="183"/>
      <c r="S149" s="188"/>
      <c r="Y149" s="183"/>
    </row>
    <row r="150" spans="2:25">
      <c r="B150" s="335"/>
      <c r="R150" s="183"/>
      <c r="S150" s="188"/>
      <c r="Y150" s="183"/>
    </row>
    <row r="151" spans="2:25">
      <c r="B151" s="335"/>
      <c r="R151" s="183"/>
      <c r="S151" s="188"/>
      <c r="Y151" s="183"/>
    </row>
    <row r="152" spans="2:25">
      <c r="B152" s="335"/>
      <c r="R152" s="183"/>
      <c r="S152" s="188"/>
      <c r="Y152" s="183"/>
    </row>
    <row r="153" spans="2:25">
      <c r="B153" s="335"/>
      <c r="C153" s="188"/>
      <c r="K153" s="9"/>
      <c r="M153" s="9"/>
      <c r="O153" s="9"/>
      <c r="R153" s="183"/>
      <c r="S153" s="188"/>
      <c r="Y153" s="183"/>
    </row>
    <row r="154" spans="2:25">
      <c r="B154" s="336"/>
      <c r="C154" s="189"/>
      <c r="D154" s="190"/>
      <c r="E154" s="190"/>
      <c r="F154" s="193"/>
      <c r="G154" s="190"/>
      <c r="H154" s="190"/>
      <c r="I154" s="190"/>
      <c r="J154" s="190"/>
      <c r="K154" s="193"/>
      <c r="L154" s="190"/>
      <c r="M154" s="193"/>
      <c r="N154" s="190"/>
      <c r="O154" s="193"/>
      <c r="P154" s="190"/>
      <c r="Q154" s="193"/>
      <c r="R154" s="191"/>
      <c r="S154" s="189"/>
      <c r="T154" s="190"/>
      <c r="U154" s="190"/>
      <c r="V154" s="190"/>
      <c r="W154" s="190"/>
      <c r="X154" s="190"/>
      <c r="Y154" s="191"/>
    </row>
    <row r="155" spans="2:25" ht="12.75" customHeight="1">
      <c r="B155" s="329" t="s">
        <v>186</v>
      </c>
      <c r="C155" s="185"/>
      <c r="D155" s="186"/>
      <c r="E155" s="186"/>
      <c r="F155" s="194"/>
      <c r="G155" s="186"/>
      <c r="H155" s="186"/>
      <c r="I155" s="186"/>
      <c r="J155" s="186"/>
      <c r="K155" s="194"/>
      <c r="L155" s="186"/>
      <c r="M155" s="194"/>
      <c r="N155" s="186"/>
      <c r="O155" s="194"/>
      <c r="P155" s="186"/>
      <c r="Q155" s="194"/>
      <c r="R155" s="186"/>
      <c r="S155" s="185"/>
      <c r="T155" s="186"/>
      <c r="U155" s="186"/>
      <c r="V155" s="186"/>
      <c r="W155" s="186"/>
      <c r="X155" s="186"/>
      <c r="Y155" s="187"/>
    </row>
    <row r="156" spans="2:25" ht="12" customHeight="1">
      <c r="B156" s="330"/>
      <c r="C156" s="188"/>
      <c r="K156" s="9"/>
      <c r="M156" s="9"/>
      <c r="O156" s="9"/>
      <c r="S156" s="188"/>
      <c r="Y156" s="183"/>
    </row>
    <row r="157" spans="2:25" ht="38.25" customHeight="1">
      <c r="B157" s="330"/>
      <c r="C157" s="196"/>
      <c r="D157" s="52"/>
      <c r="E157" s="210"/>
      <c r="F157" s="210" t="s">
        <v>72</v>
      </c>
      <c r="G157" s="52"/>
      <c r="H157" s="53" t="s">
        <v>73</v>
      </c>
      <c r="I157" s="52"/>
      <c r="J157" s="53" t="s">
        <v>74</v>
      </c>
      <c r="K157" s="52"/>
      <c r="L157" s="53" t="s">
        <v>75</v>
      </c>
      <c r="M157" s="52"/>
      <c r="N157" s="53" t="s">
        <v>73</v>
      </c>
      <c r="O157" s="52"/>
      <c r="P157" s="53" t="s">
        <v>76</v>
      </c>
      <c r="Q157" s="39"/>
      <c r="R157" s="8" t="s">
        <v>187</v>
      </c>
      <c r="S157" s="188"/>
      <c r="Y157" s="183"/>
    </row>
    <row r="158" spans="2:25" ht="12.75" customHeight="1">
      <c r="B158" s="330"/>
      <c r="C158" s="196"/>
      <c r="D158" s="52"/>
      <c r="E158" s="52"/>
      <c r="F158" s="52"/>
      <c r="G158" s="52"/>
      <c r="H158" s="53"/>
      <c r="I158" s="52"/>
      <c r="J158" s="53"/>
      <c r="K158" s="52"/>
      <c r="L158" s="53"/>
      <c r="M158" s="52"/>
      <c r="N158" s="53"/>
      <c r="O158" s="52"/>
      <c r="P158" s="53"/>
      <c r="Q158" s="39"/>
      <c r="S158" s="188"/>
      <c r="Y158" s="183"/>
    </row>
    <row r="159" spans="2:25" ht="15" customHeight="1">
      <c r="B159" s="330"/>
      <c r="C159" s="196"/>
      <c r="D159" s="296" t="s">
        <v>78</v>
      </c>
      <c r="E159" s="299" t="s">
        <v>188</v>
      </c>
      <c r="F159" s="31" t="s">
        <v>80</v>
      </c>
      <c r="G159" s="41"/>
      <c r="H159" s="29">
        <v>1</v>
      </c>
      <c r="I159" s="41"/>
      <c r="J159" s="22">
        <f>'Bredde av tiltak'!X160</f>
        <v>0</v>
      </c>
      <c r="K159" s="41"/>
      <c r="L159" s="306">
        <f>SUMPRODUCT(H159:H163,J159:J163)</f>
        <v>0</v>
      </c>
      <c r="M159" s="41"/>
      <c r="N159" s="302">
        <v>0.65</v>
      </c>
      <c r="O159" s="41"/>
      <c r="P159" s="289">
        <f>L159*N159+L167*N167</f>
        <v>0</v>
      </c>
      <c r="Q159" s="39"/>
      <c r="S159" s="188"/>
      <c r="T159" s="296" t="s">
        <v>78</v>
      </c>
      <c r="U159" s="19"/>
      <c r="V159" s="20" t="s">
        <v>72</v>
      </c>
      <c r="W159" s="21" t="s">
        <v>162</v>
      </c>
      <c r="X159" s="21" t="s">
        <v>163</v>
      </c>
      <c r="Y159" s="183"/>
    </row>
    <row r="160" spans="2:25" ht="15" customHeight="1">
      <c r="B160" s="330"/>
      <c r="C160" s="196"/>
      <c r="D160" s="297"/>
      <c r="E160" s="300"/>
      <c r="F160" s="32" t="s">
        <v>84</v>
      </c>
      <c r="G160" s="41"/>
      <c r="H160" s="28">
        <v>1</v>
      </c>
      <c r="I160" s="41"/>
      <c r="J160" s="23">
        <f>'Bredde av tiltak'!X161</f>
        <v>0</v>
      </c>
      <c r="K160" s="41"/>
      <c r="L160" s="307"/>
      <c r="M160" s="41"/>
      <c r="N160" s="303"/>
      <c r="O160" s="41"/>
      <c r="P160" s="290"/>
      <c r="Q160" s="39"/>
      <c r="S160" s="188"/>
      <c r="T160" s="297"/>
      <c r="U160" s="296" t="s">
        <v>79</v>
      </c>
      <c r="V160" s="15" t="s">
        <v>80</v>
      </c>
      <c r="W160" s="17">
        <f>SUMIFS('Inndata - Bygning'!Q:Q, 'Inndata - Bygning'!C:C, "27 Fast inventar")</f>
        <v>0</v>
      </c>
      <c r="X160" s="13">
        <f t="shared" ref="X160:X165" si="6">IFERROR(W160/$W$144,0)</f>
        <v>0</v>
      </c>
      <c r="Y160" s="183"/>
    </row>
    <row r="161" spans="2:25" ht="15" customHeight="1">
      <c r="B161" s="330"/>
      <c r="C161" s="196"/>
      <c r="D161" s="297"/>
      <c r="E161" s="300"/>
      <c r="F161" s="32" t="s">
        <v>87</v>
      </c>
      <c r="G161" s="41"/>
      <c r="H161" s="28">
        <v>0.35</v>
      </c>
      <c r="I161" s="41"/>
      <c r="J161" s="23">
        <f>'Bredde av tiltak'!X162</f>
        <v>0</v>
      </c>
      <c r="K161" s="41"/>
      <c r="L161" s="307"/>
      <c r="M161" s="41"/>
      <c r="N161" s="303"/>
      <c r="O161" s="41"/>
      <c r="P161" s="290"/>
      <c r="Q161" s="39"/>
      <c r="S161" s="188"/>
      <c r="T161" s="297"/>
      <c r="U161" s="297"/>
      <c r="V161" s="15" t="s">
        <v>164</v>
      </c>
      <c r="W161" s="17">
        <f>SUMIFS('Inndata - Bygning'!R:R, 'Inndata - Bygning'!C:C, "27 Fast inventar")</f>
        <v>0</v>
      </c>
      <c r="X161" s="13">
        <f t="shared" si="6"/>
        <v>0</v>
      </c>
      <c r="Y161" s="183"/>
    </row>
    <row r="162" spans="2:25" ht="12" customHeight="1">
      <c r="B162" s="330"/>
      <c r="C162" s="196"/>
      <c r="D162" s="297"/>
      <c r="E162" s="300"/>
      <c r="F162" s="32" t="s">
        <v>89</v>
      </c>
      <c r="G162" s="41"/>
      <c r="H162" s="28">
        <v>0.5</v>
      </c>
      <c r="I162" s="41"/>
      <c r="J162" s="23">
        <f>'Bredde av tiltak'!X163</f>
        <v>0</v>
      </c>
      <c r="K162" s="41"/>
      <c r="L162" s="307"/>
      <c r="M162" s="41"/>
      <c r="N162" s="303"/>
      <c r="O162" s="41"/>
      <c r="P162" s="290"/>
      <c r="Q162" s="39"/>
      <c r="S162" s="188"/>
      <c r="T162" s="297"/>
      <c r="U162" s="297"/>
      <c r="V162" s="15" t="s">
        <v>87</v>
      </c>
      <c r="W162" s="17">
        <f>SUMIFS('Inndata - Bygning'!S:S, 'Inndata - Bygning'!C:C, "27 Fast inventar")</f>
        <v>0</v>
      </c>
      <c r="X162" s="13">
        <f t="shared" si="6"/>
        <v>0</v>
      </c>
      <c r="Y162" s="183"/>
    </row>
    <row r="163" spans="2:25" ht="12" customHeight="1">
      <c r="B163" s="330"/>
      <c r="C163" s="196"/>
      <c r="D163" s="298"/>
      <c r="E163" s="301"/>
      <c r="F163" s="33" t="s">
        <v>91</v>
      </c>
      <c r="G163" s="41"/>
      <c r="H163" s="30">
        <v>0</v>
      </c>
      <c r="I163" s="41"/>
      <c r="J163" s="142">
        <f>'Bredde av tiltak'!X165+'Bredde av tiltak'!X164</f>
        <v>0</v>
      </c>
      <c r="K163" s="41"/>
      <c r="L163" s="308"/>
      <c r="M163" s="41"/>
      <c r="N163" s="304"/>
      <c r="O163" s="41"/>
      <c r="P163" s="290"/>
      <c r="Q163" s="39"/>
      <c r="S163" s="188"/>
      <c r="T163" s="297"/>
      <c r="U163" s="297"/>
      <c r="V163" s="15" t="s">
        <v>89</v>
      </c>
      <c r="W163" s="17">
        <f>SUMIFS('Inndata - Bygning'!T:T, 'Inndata - Bygning'!C:C, "27 Fast inventar")</f>
        <v>0</v>
      </c>
      <c r="X163" s="13">
        <f t="shared" si="6"/>
        <v>0</v>
      </c>
      <c r="Y163" s="183"/>
    </row>
    <row r="164" spans="2:25" ht="12" customHeight="1">
      <c r="B164" s="330"/>
      <c r="C164" s="196"/>
      <c r="D164" s="40"/>
      <c r="E164" s="305"/>
      <c r="F164" s="305"/>
      <c r="G164" s="41"/>
      <c r="H164" s="42"/>
      <c r="I164" s="43"/>
      <c r="J164" s="44"/>
      <c r="K164" s="41"/>
      <c r="L164" s="45"/>
      <c r="M164" s="41"/>
      <c r="N164" s="45"/>
      <c r="O164" s="41"/>
      <c r="P164" s="290"/>
      <c r="Q164" s="39"/>
      <c r="S164" s="188"/>
      <c r="T164" s="297"/>
      <c r="U164" s="297"/>
      <c r="V164" s="15" t="s">
        <v>165</v>
      </c>
      <c r="W164" s="17">
        <f>SUMIFS('Inndata - Bygning'!U:U, 'Inndata - Bygning'!C:C, "27 Fast inventar")</f>
        <v>0</v>
      </c>
      <c r="X164" s="13">
        <f t="shared" si="6"/>
        <v>0</v>
      </c>
      <c r="Y164" s="183"/>
    </row>
    <row r="165" spans="2:25" ht="12" customHeight="1">
      <c r="B165" s="330"/>
      <c r="C165" s="196"/>
      <c r="D165" s="40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290"/>
      <c r="Q165" s="39"/>
      <c r="S165" s="188"/>
      <c r="T165" s="297"/>
      <c r="U165" s="297"/>
      <c r="V165" s="15" t="s">
        <v>91</v>
      </c>
      <c r="W165" s="17">
        <f>SUMIFS('Inndata - Bygning'!V:V, 'Inndata - Bygning'!C:C, "27 Fast inventar")</f>
        <v>0</v>
      </c>
      <c r="X165" s="13">
        <f t="shared" si="6"/>
        <v>0</v>
      </c>
      <c r="Y165" s="183"/>
    </row>
    <row r="166" spans="2:25" ht="12" customHeight="1">
      <c r="B166" s="330"/>
      <c r="C166" s="196"/>
      <c r="D166" s="40"/>
      <c r="E166" s="309"/>
      <c r="F166" s="309"/>
      <c r="G166" s="41"/>
      <c r="H166" s="42"/>
      <c r="I166" s="43"/>
      <c r="J166" s="44"/>
      <c r="K166" s="41"/>
      <c r="L166" s="45"/>
      <c r="M166" s="41"/>
      <c r="N166" s="45"/>
      <c r="O166" s="41"/>
      <c r="P166" s="290"/>
      <c r="Q166" s="39"/>
      <c r="S166" s="188"/>
      <c r="T166" s="298"/>
      <c r="U166" s="131"/>
      <c r="V166" s="136" t="s">
        <v>166</v>
      </c>
      <c r="W166" s="137">
        <f>SUM(W160:W165)</f>
        <v>0</v>
      </c>
      <c r="X166" s="177">
        <f>SUM(X160:X165)</f>
        <v>0</v>
      </c>
      <c r="Y166" s="183"/>
    </row>
    <row r="167" spans="2:25" ht="12" customHeight="1">
      <c r="B167" s="330"/>
      <c r="C167" s="196"/>
      <c r="D167" s="296" t="s">
        <v>104</v>
      </c>
      <c r="E167" s="299" t="s">
        <v>188</v>
      </c>
      <c r="F167" s="31" t="s">
        <v>105</v>
      </c>
      <c r="G167" s="41"/>
      <c r="H167" s="29">
        <f>2/3</f>
        <v>0.66666666666666663</v>
      </c>
      <c r="I167" s="41"/>
      <c r="J167" s="25">
        <f>'Bredde av tiltak'!X167</f>
        <v>0</v>
      </c>
      <c r="K167" s="41"/>
      <c r="L167" s="306">
        <f>SUMPRODUCT(H167:H169,J167:J169)</f>
        <v>0</v>
      </c>
      <c r="M167" s="41"/>
      <c r="N167" s="302">
        <v>0.35</v>
      </c>
      <c r="O167" s="41"/>
      <c r="P167" s="290"/>
      <c r="Q167" s="39"/>
      <c r="S167" s="188"/>
      <c r="T167" s="296" t="s">
        <v>104</v>
      </c>
      <c r="U167" s="296" t="s">
        <v>79</v>
      </c>
      <c r="V167" s="14" t="s">
        <v>105</v>
      </c>
      <c r="W167" s="174">
        <f>SUMIFS('Inndata - Bygning'!X:X, 'Inndata - Bygning'!C:C, "27 Fast inventar")</f>
        <v>0</v>
      </c>
      <c r="X167" s="179">
        <f>IFERROR(W167/$W$166,0)</f>
        <v>0</v>
      </c>
      <c r="Y167" s="183"/>
    </row>
    <row r="168" spans="2:25" ht="12" customHeight="1">
      <c r="B168" s="330"/>
      <c r="C168" s="196"/>
      <c r="D168" s="297"/>
      <c r="E168" s="300"/>
      <c r="F168" s="32" t="s">
        <v>106</v>
      </c>
      <c r="G168" s="41"/>
      <c r="H168" s="28">
        <f>1/3</f>
        <v>0.33333333333333331</v>
      </c>
      <c r="I168" s="41"/>
      <c r="J168" s="26">
        <f>'Bredde av tiltak'!X168</f>
        <v>0</v>
      </c>
      <c r="K168" s="41"/>
      <c r="L168" s="307"/>
      <c r="M168" s="41"/>
      <c r="N168" s="303"/>
      <c r="O168" s="41"/>
      <c r="P168" s="290"/>
      <c r="Q168" s="39"/>
      <c r="S168" s="188"/>
      <c r="T168" s="297"/>
      <c r="U168" s="297"/>
      <c r="V168" s="15" t="s">
        <v>167</v>
      </c>
      <c r="W168" s="175">
        <f>SUMIFS('Inndata - Bygning'!Z:Z, 'Inndata - Bygning'!C:C, "27 Fast inventar")</f>
        <v>0</v>
      </c>
      <c r="X168" s="180">
        <f>IFERROR(W168/$W$166,0)</f>
        <v>0</v>
      </c>
      <c r="Y168" s="183"/>
    </row>
    <row r="169" spans="2:25" ht="12" customHeight="1">
      <c r="B169" s="330"/>
      <c r="C169" s="196"/>
      <c r="D169" s="298"/>
      <c r="E169" s="301"/>
      <c r="F169" s="33" t="s">
        <v>107</v>
      </c>
      <c r="G169" s="41"/>
      <c r="H169" s="30">
        <v>0</v>
      </c>
      <c r="I169" s="41"/>
      <c r="J169" s="27">
        <f>X169</f>
        <v>0</v>
      </c>
      <c r="K169" s="41"/>
      <c r="L169" s="308"/>
      <c r="M169" s="41"/>
      <c r="N169" s="304"/>
      <c r="O169" s="41"/>
      <c r="P169" s="291"/>
      <c r="Q169" s="47"/>
      <c r="S169" s="188"/>
      <c r="T169" s="297"/>
      <c r="U169" s="297"/>
      <c r="V169" s="15" t="s">
        <v>107</v>
      </c>
      <c r="W169" s="176">
        <f>SUMIFS('Inndata - Bygning'!Y:Y, 'Inndata - Bygning'!C:C, "27 Fast inventar")</f>
        <v>0</v>
      </c>
      <c r="X169" s="181">
        <f>IFERROR(W169/$W$166,0)</f>
        <v>0</v>
      </c>
      <c r="Y169" s="183"/>
    </row>
    <row r="170" spans="2:25" ht="12" customHeight="1">
      <c r="B170" s="330"/>
      <c r="C170" s="197"/>
      <c r="D170" s="46"/>
      <c r="E170" s="49" t="s">
        <v>189</v>
      </c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8"/>
      <c r="S170" s="188"/>
      <c r="T170" s="298"/>
      <c r="U170" s="298"/>
      <c r="V170" s="134" t="s">
        <v>166</v>
      </c>
      <c r="W170" s="139">
        <f>SUM(W167:W169)</f>
        <v>0</v>
      </c>
      <c r="X170" s="178">
        <f>SUM(X167:X169)</f>
        <v>0</v>
      </c>
      <c r="Y170" s="183"/>
    </row>
    <row r="171" spans="2:25" ht="12" customHeight="1">
      <c r="B171" s="330"/>
      <c r="C171" s="188"/>
      <c r="K171" s="9"/>
      <c r="M171" s="9"/>
      <c r="O171" s="9"/>
      <c r="S171" s="188"/>
      <c r="Y171" s="183"/>
    </row>
    <row r="172" spans="2:25" ht="12" customHeight="1">
      <c r="B172" s="330"/>
      <c r="C172" s="188"/>
      <c r="K172" s="9"/>
      <c r="M172" s="9"/>
      <c r="O172" s="9"/>
      <c r="S172" s="188"/>
      <c r="Y172" s="183"/>
    </row>
    <row r="173" spans="2:25" ht="12" customHeight="1">
      <c r="B173" s="330"/>
      <c r="C173" s="188"/>
      <c r="K173" s="9"/>
      <c r="M173" s="9"/>
      <c r="O173" s="9"/>
      <c r="S173" s="188"/>
      <c r="Y173" s="183"/>
    </row>
    <row r="174" spans="2:25" ht="12" customHeight="1">
      <c r="B174" s="330"/>
      <c r="C174" s="188"/>
      <c r="K174" s="9"/>
      <c r="M174" s="9"/>
      <c r="O174" s="9"/>
      <c r="S174" s="188"/>
      <c r="Y174" s="183"/>
    </row>
    <row r="175" spans="2:25" ht="12" customHeight="1">
      <c r="B175" s="330"/>
      <c r="C175" s="188"/>
      <c r="K175" s="9"/>
      <c r="M175" s="9"/>
      <c r="O175" s="9"/>
      <c r="S175" s="188"/>
      <c r="Y175" s="183"/>
    </row>
    <row r="176" spans="2:25" ht="12" customHeight="1">
      <c r="B176" s="331"/>
      <c r="C176" s="189"/>
      <c r="D176" s="190"/>
      <c r="E176" s="190"/>
      <c r="F176" s="193"/>
      <c r="G176" s="190"/>
      <c r="H176" s="190"/>
      <c r="I176" s="190"/>
      <c r="J176" s="190"/>
      <c r="K176" s="193"/>
      <c r="L176" s="190"/>
      <c r="M176" s="193"/>
      <c r="N176" s="190"/>
      <c r="O176" s="193"/>
      <c r="P176" s="190"/>
      <c r="Q176" s="193"/>
      <c r="R176" s="190"/>
      <c r="S176" s="189"/>
      <c r="T176" s="190"/>
      <c r="U176" s="190"/>
      <c r="V176" s="190"/>
      <c r="W176" s="190"/>
      <c r="X176" s="190"/>
      <c r="Y176" s="191"/>
    </row>
    <row r="177" spans="2:25" ht="12.95" customHeight="1">
      <c r="B177" s="329" t="s">
        <v>190</v>
      </c>
      <c r="C177" s="186"/>
      <c r="D177" s="186"/>
      <c r="E177" s="186"/>
      <c r="F177" s="194"/>
      <c r="G177" s="186"/>
      <c r="H177" s="186"/>
      <c r="I177" s="186"/>
      <c r="J177" s="186"/>
      <c r="K177" s="194"/>
      <c r="L177" s="186"/>
      <c r="M177" s="194"/>
      <c r="N177" s="186"/>
      <c r="O177" s="194"/>
      <c r="P177" s="186"/>
      <c r="Q177" s="194"/>
      <c r="R177" s="187"/>
      <c r="S177" s="186"/>
      <c r="T177" s="186"/>
      <c r="U177" s="186"/>
      <c r="V177" s="186"/>
      <c r="W177" s="186"/>
      <c r="X177" s="186"/>
      <c r="Y177" s="187"/>
    </row>
    <row r="178" spans="2:25" ht="12" customHeight="1">
      <c r="B178" s="330"/>
      <c r="R178" s="183"/>
      <c r="Y178" s="183"/>
    </row>
    <row r="179" spans="2:25" ht="38.85" customHeight="1">
      <c r="B179" s="330"/>
      <c r="C179" s="196"/>
      <c r="D179" s="52"/>
      <c r="E179" s="210"/>
      <c r="F179" s="210" t="s">
        <v>72</v>
      </c>
      <c r="G179" s="52"/>
      <c r="H179" s="53" t="s">
        <v>73</v>
      </c>
      <c r="I179" s="52"/>
      <c r="J179" s="53" t="s">
        <v>74</v>
      </c>
      <c r="K179" s="52"/>
      <c r="L179" s="53" t="s">
        <v>75</v>
      </c>
      <c r="M179" s="52"/>
      <c r="N179" s="53" t="s">
        <v>73</v>
      </c>
      <c r="O179" s="52"/>
      <c r="P179" s="53" t="s">
        <v>76</v>
      </c>
      <c r="Q179" s="39"/>
      <c r="R179" s="183"/>
      <c r="Y179" s="183"/>
    </row>
    <row r="180" spans="2:25" ht="12.75" customHeight="1">
      <c r="B180" s="330"/>
      <c r="C180" s="196"/>
      <c r="D180" s="229"/>
      <c r="E180" s="52"/>
      <c r="F180" s="52"/>
      <c r="G180" s="52"/>
      <c r="H180" s="53"/>
      <c r="I180" s="52"/>
      <c r="J180" s="53"/>
      <c r="K180" s="52"/>
      <c r="L180" s="53"/>
      <c r="M180" s="52"/>
      <c r="N180" s="53"/>
      <c r="O180" s="52"/>
      <c r="P180" s="53"/>
      <c r="Q180" s="39"/>
      <c r="R180" s="183"/>
      <c r="Y180" s="183"/>
    </row>
    <row r="181" spans="2:25" ht="15" customHeight="1">
      <c r="B181" s="330"/>
      <c r="C181" s="196"/>
      <c r="D181" s="320" t="s">
        <v>78</v>
      </c>
      <c r="E181" s="323" t="s">
        <v>191</v>
      </c>
      <c r="F181" s="31" t="s">
        <v>80</v>
      </c>
      <c r="G181" s="41"/>
      <c r="H181" s="29">
        <v>1</v>
      </c>
      <c r="I181" s="41"/>
      <c r="J181" s="22">
        <f>'Bredde av tiltak'!X182</f>
        <v>0</v>
      </c>
      <c r="K181" s="41"/>
      <c r="L181" s="306">
        <f>SUMPRODUCT(H181:H185,J181:J185)</f>
        <v>0</v>
      </c>
      <c r="M181" s="41"/>
      <c r="N181" s="302">
        <v>0.65</v>
      </c>
      <c r="O181" s="41"/>
      <c r="P181" s="289">
        <f>L181*N181+L189*N189</f>
        <v>0</v>
      </c>
      <c r="Q181" s="39"/>
      <c r="R181" s="183"/>
      <c r="T181" s="296" t="s">
        <v>78</v>
      </c>
      <c r="U181" s="19"/>
      <c r="V181" s="20" t="s">
        <v>72</v>
      </c>
      <c r="W181" s="21" t="s">
        <v>162</v>
      </c>
      <c r="X181" s="21" t="s">
        <v>163</v>
      </c>
      <c r="Y181" s="183"/>
    </row>
    <row r="182" spans="2:25" ht="15" customHeight="1">
      <c r="B182" s="330"/>
      <c r="C182" s="196"/>
      <c r="D182" s="321"/>
      <c r="E182" s="324"/>
      <c r="F182" s="32" t="s">
        <v>84</v>
      </c>
      <c r="G182" s="41"/>
      <c r="H182" s="28">
        <v>1</v>
      </c>
      <c r="I182" s="41"/>
      <c r="J182" s="23">
        <f>'Bredde av tiltak'!X183</f>
        <v>0</v>
      </c>
      <c r="K182" s="41"/>
      <c r="L182" s="307"/>
      <c r="M182" s="41"/>
      <c r="N182" s="303"/>
      <c r="O182" s="41"/>
      <c r="P182" s="290"/>
      <c r="Q182" s="39"/>
      <c r="R182" s="183"/>
      <c r="T182" s="297"/>
      <c r="U182" s="296" t="s">
        <v>79</v>
      </c>
      <c r="V182" s="15" t="s">
        <v>80</v>
      </c>
      <c r="W182" s="17">
        <f>SUMIFS('Inndata - Bygning'!Q:Q, 'Inndata - Bygning'!C:C, "28 Trapper,
balkonger, m.m.")</f>
        <v>0</v>
      </c>
      <c r="X182" s="13">
        <f>IFERROR(W182/$W$188,0)</f>
        <v>0</v>
      </c>
      <c r="Y182" s="183"/>
    </row>
    <row r="183" spans="2:25" ht="15" customHeight="1">
      <c r="B183" s="330"/>
      <c r="C183" s="196"/>
      <c r="D183" s="321"/>
      <c r="E183" s="324"/>
      <c r="F183" s="32" t="s">
        <v>87</v>
      </c>
      <c r="G183" s="41"/>
      <c r="H183" s="28">
        <v>0.35</v>
      </c>
      <c r="I183" s="41"/>
      <c r="J183" s="23">
        <f>'Bredde av tiltak'!X184</f>
        <v>0</v>
      </c>
      <c r="K183" s="41"/>
      <c r="L183" s="307"/>
      <c r="M183" s="41"/>
      <c r="N183" s="303"/>
      <c r="O183" s="41"/>
      <c r="P183" s="290"/>
      <c r="Q183" s="39"/>
      <c r="R183" s="183"/>
      <c r="T183" s="297"/>
      <c r="U183" s="297"/>
      <c r="V183" s="15" t="s">
        <v>164</v>
      </c>
      <c r="W183" s="17">
        <f>SUMIFS('Inndata - Bygning'!R:R, 'Inndata - Bygning'!C:C, "28 Trapper,
balkonger, m.m.")</f>
        <v>0</v>
      </c>
      <c r="X183" s="13">
        <f t="shared" ref="X183:X187" si="7">IFERROR(W183/$W$188,0)</f>
        <v>0</v>
      </c>
      <c r="Y183" s="183"/>
    </row>
    <row r="184" spans="2:25" ht="12" customHeight="1">
      <c r="B184" s="330"/>
      <c r="C184" s="196"/>
      <c r="D184" s="321"/>
      <c r="E184" s="324"/>
      <c r="F184" s="32" t="s">
        <v>89</v>
      </c>
      <c r="G184" s="41"/>
      <c r="H184" s="28">
        <v>0.5</v>
      </c>
      <c r="I184" s="41"/>
      <c r="J184" s="23">
        <f>'Bredde av tiltak'!X185</f>
        <v>0</v>
      </c>
      <c r="K184" s="41"/>
      <c r="L184" s="307"/>
      <c r="M184" s="41"/>
      <c r="N184" s="303"/>
      <c r="O184" s="41"/>
      <c r="P184" s="290"/>
      <c r="Q184" s="39"/>
      <c r="R184" s="183"/>
      <c r="T184" s="297"/>
      <c r="U184" s="297"/>
      <c r="V184" s="15" t="s">
        <v>87</v>
      </c>
      <c r="W184" s="17">
        <f>SUMIFS('Inndata - Bygning'!S:S, 'Inndata - Bygning'!C:C, "28 Trapper,
balkonger, m.m.")</f>
        <v>0</v>
      </c>
      <c r="X184" s="13">
        <f t="shared" si="7"/>
        <v>0</v>
      </c>
      <c r="Y184" s="183"/>
    </row>
    <row r="185" spans="2:25" ht="12" customHeight="1">
      <c r="B185" s="330"/>
      <c r="C185" s="196"/>
      <c r="D185" s="322"/>
      <c r="E185" s="325"/>
      <c r="F185" s="33" t="s">
        <v>91</v>
      </c>
      <c r="G185" s="41"/>
      <c r="H185" s="30">
        <v>0</v>
      </c>
      <c r="I185" s="41"/>
      <c r="J185" s="142">
        <f>'Bredde av tiltak'!X187+'Bredde av tiltak'!X186</f>
        <v>0</v>
      </c>
      <c r="K185" s="41"/>
      <c r="L185" s="308"/>
      <c r="M185" s="41"/>
      <c r="N185" s="304"/>
      <c r="O185" s="41"/>
      <c r="P185" s="290"/>
      <c r="Q185" s="39"/>
      <c r="R185" s="183"/>
      <c r="T185" s="297"/>
      <c r="U185" s="297"/>
      <c r="V185" s="15" t="s">
        <v>89</v>
      </c>
      <c r="W185" s="17">
        <f>SUMIFS('Inndata - Bygning'!T:T, 'Inndata - Bygning'!C:C, "28 Trapper,
balkonger, m.m.")</f>
        <v>0</v>
      </c>
      <c r="X185" s="13">
        <f t="shared" si="7"/>
        <v>0</v>
      </c>
      <c r="Y185" s="183"/>
    </row>
    <row r="186" spans="2:25" ht="12" customHeight="1">
      <c r="B186" s="330"/>
      <c r="C186" s="196"/>
      <c r="D186" s="40"/>
      <c r="E186" s="305"/>
      <c r="F186" s="305"/>
      <c r="G186" s="41"/>
      <c r="H186" s="42"/>
      <c r="I186" s="43"/>
      <c r="J186" s="44"/>
      <c r="K186" s="41"/>
      <c r="L186" s="45"/>
      <c r="M186" s="41"/>
      <c r="N186" s="45"/>
      <c r="O186" s="41"/>
      <c r="P186" s="290"/>
      <c r="Q186" s="39"/>
      <c r="R186" s="183"/>
      <c r="T186" s="297"/>
      <c r="U186" s="297"/>
      <c r="V186" s="15" t="s">
        <v>165</v>
      </c>
      <c r="W186" s="17">
        <f>SUMIFS('Inndata - Bygning'!U:U, 'Inndata - Bygning'!C:C, "28 Trapper,
balkonger, m.m.")</f>
        <v>0</v>
      </c>
      <c r="X186" s="13">
        <f t="shared" si="7"/>
        <v>0</v>
      </c>
      <c r="Y186" s="183"/>
    </row>
    <row r="187" spans="2:25" ht="12" customHeight="1">
      <c r="B187" s="330"/>
      <c r="C187" s="196"/>
      <c r="D187" s="40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290"/>
      <c r="Q187" s="39"/>
      <c r="R187" s="183"/>
      <c r="T187" s="297"/>
      <c r="U187" s="297"/>
      <c r="V187" s="15" t="s">
        <v>91</v>
      </c>
      <c r="W187" s="17">
        <f>SUMIFS('Inndata - Bygning'!V:V, 'Inndata - Bygning'!C:C, "28 Trapper,
balkonger, m.m.")</f>
        <v>0</v>
      </c>
      <c r="X187" s="13">
        <f t="shared" si="7"/>
        <v>0</v>
      </c>
      <c r="Y187" s="183"/>
    </row>
    <row r="188" spans="2:25" ht="12" customHeight="1">
      <c r="B188" s="330"/>
      <c r="C188" s="196"/>
      <c r="D188" s="40"/>
      <c r="E188" s="309"/>
      <c r="F188" s="309"/>
      <c r="G188" s="41"/>
      <c r="H188" s="42"/>
      <c r="I188" s="43"/>
      <c r="J188" s="44"/>
      <c r="K188" s="41"/>
      <c r="L188" s="45"/>
      <c r="M188" s="41"/>
      <c r="N188" s="45"/>
      <c r="O188" s="41"/>
      <c r="P188" s="290"/>
      <c r="Q188" s="39"/>
      <c r="R188" s="183"/>
      <c r="T188" s="298"/>
      <c r="U188" s="131"/>
      <c r="V188" s="136" t="s">
        <v>166</v>
      </c>
      <c r="W188" s="137">
        <f>SUM(W182:W187)</f>
        <v>0</v>
      </c>
      <c r="X188" s="138">
        <f>SUM(X182:X187)</f>
        <v>0</v>
      </c>
      <c r="Y188" s="183"/>
    </row>
    <row r="189" spans="2:25" ht="12" customHeight="1">
      <c r="B189" s="330"/>
      <c r="C189" s="196"/>
      <c r="D189" s="296" t="s">
        <v>104</v>
      </c>
      <c r="E189" s="299" t="s">
        <v>191</v>
      </c>
      <c r="F189" s="31" t="s">
        <v>105</v>
      </c>
      <c r="G189" s="41"/>
      <c r="H189" s="29">
        <f>2/3</f>
        <v>0.66666666666666663</v>
      </c>
      <c r="I189" s="41"/>
      <c r="J189" s="25">
        <f>'Bredde av tiltak'!X189</f>
        <v>0</v>
      </c>
      <c r="K189" s="41"/>
      <c r="L189" s="306">
        <f>SUMPRODUCT(H189:H191,J189:J191)</f>
        <v>0</v>
      </c>
      <c r="M189" s="41"/>
      <c r="N189" s="302">
        <v>0.35</v>
      </c>
      <c r="O189" s="41"/>
      <c r="P189" s="290"/>
      <c r="Q189" s="39"/>
      <c r="R189" s="183"/>
      <c r="T189" s="296" t="s">
        <v>104</v>
      </c>
      <c r="U189" s="296" t="s">
        <v>79</v>
      </c>
      <c r="V189" s="14" t="s">
        <v>105</v>
      </c>
      <c r="W189" s="16">
        <f>SUMIFS('Inndata - Bygning'!X:X, 'Inndata - Bygning'!C:C, "28 Trapper,
balkonger, m.m.")</f>
        <v>0</v>
      </c>
      <c r="X189" s="18">
        <f>IFERROR(W189/$W$188,0)</f>
        <v>0</v>
      </c>
      <c r="Y189" s="183"/>
    </row>
    <row r="190" spans="2:25" ht="12" customHeight="1">
      <c r="B190" s="330"/>
      <c r="C190" s="196"/>
      <c r="D190" s="297"/>
      <c r="E190" s="300"/>
      <c r="F190" s="32" t="s">
        <v>106</v>
      </c>
      <c r="G190" s="41"/>
      <c r="H190" s="28">
        <f>1/3</f>
        <v>0.33333333333333331</v>
      </c>
      <c r="I190" s="41"/>
      <c r="J190" s="26">
        <f>'Bredde av tiltak'!X190</f>
        <v>0</v>
      </c>
      <c r="K190" s="41"/>
      <c r="L190" s="307"/>
      <c r="M190" s="41"/>
      <c r="N190" s="303"/>
      <c r="O190" s="41"/>
      <c r="P190" s="290"/>
      <c r="Q190" s="39"/>
      <c r="R190" s="183"/>
      <c r="T190" s="297"/>
      <c r="U190" s="297"/>
      <c r="V190" s="15" t="s">
        <v>167</v>
      </c>
      <c r="W190" s="17">
        <f>SUMIFS('Inndata - Bygning'!Z:Z, 'Inndata - Bygning'!C:C, "28 Trapper,
balkonger, m.m.")</f>
        <v>0</v>
      </c>
      <c r="X190" s="13">
        <f>IFERROR(W190/$W$188,0)</f>
        <v>0</v>
      </c>
      <c r="Y190" s="183"/>
    </row>
    <row r="191" spans="2:25" ht="12" customHeight="1">
      <c r="B191" s="330"/>
      <c r="C191" s="196"/>
      <c r="D191" s="298"/>
      <c r="E191" s="301"/>
      <c r="F191" s="33" t="s">
        <v>107</v>
      </c>
      <c r="G191" s="41"/>
      <c r="H191" s="30">
        <v>0</v>
      </c>
      <c r="I191" s="41"/>
      <c r="J191" s="27">
        <f>'Bredde av tiltak'!X191</f>
        <v>0</v>
      </c>
      <c r="K191" s="41"/>
      <c r="L191" s="308"/>
      <c r="M191" s="41"/>
      <c r="N191" s="304"/>
      <c r="O191" s="41"/>
      <c r="P191" s="291"/>
      <c r="Q191" s="47"/>
      <c r="R191" s="183"/>
      <c r="T191" s="297"/>
      <c r="U191" s="297"/>
      <c r="V191" s="15" t="s">
        <v>107</v>
      </c>
      <c r="W191" s="17">
        <f>SUMIFS('Inndata - Bygning'!Y:Y, 'Inndata - Bygning'!C:C, "28 Trapper,
balkonger, m.m.")</f>
        <v>0</v>
      </c>
      <c r="X191" s="13">
        <f>IFERROR(W191/$W$188,0)</f>
        <v>0</v>
      </c>
      <c r="Y191" s="183"/>
    </row>
    <row r="192" spans="2:25" ht="12" customHeight="1">
      <c r="B192" s="330"/>
      <c r="C192" s="197"/>
      <c r="D192" s="46"/>
      <c r="E192" s="49" t="s">
        <v>192</v>
      </c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8"/>
      <c r="R192" s="183"/>
      <c r="T192" s="298"/>
      <c r="U192" s="298"/>
      <c r="V192" s="134" t="s">
        <v>166</v>
      </c>
      <c r="W192" s="139">
        <f>SUM(W189:W191)</f>
        <v>0</v>
      </c>
      <c r="X192" s="140">
        <f>SUM(X189:X191)</f>
        <v>0</v>
      </c>
      <c r="Y192" s="192" t="str">
        <f>IF(OR(X22&lt;100%,X22&gt;200%),"Sum kan ikke være over 100%","")</f>
        <v>Sum kan ikke være over 100%</v>
      </c>
    </row>
    <row r="193" spans="2:25" ht="12" customHeight="1">
      <c r="B193" s="330"/>
      <c r="R193" s="183"/>
      <c r="Y193" s="183"/>
    </row>
    <row r="194" spans="2:25" ht="12" customHeight="1">
      <c r="B194" s="330"/>
      <c r="R194" s="183"/>
      <c r="Y194" s="183"/>
    </row>
    <row r="195" spans="2:25" ht="12" customHeight="1">
      <c r="B195" s="330"/>
      <c r="R195" s="183"/>
      <c r="Y195" s="183"/>
    </row>
    <row r="196" spans="2:25" ht="12" customHeight="1">
      <c r="B196" s="330"/>
      <c r="R196" s="183"/>
      <c r="Y196" s="183"/>
    </row>
    <row r="197" spans="2:25" ht="12" customHeight="1">
      <c r="B197" s="330"/>
      <c r="R197" s="183"/>
      <c r="Y197" s="183"/>
    </row>
    <row r="198" spans="2:25" ht="12" customHeight="1">
      <c r="B198" s="331"/>
      <c r="C198" s="190"/>
      <c r="D198" s="190"/>
      <c r="E198" s="190"/>
      <c r="F198" s="193"/>
      <c r="G198" s="190"/>
      <c r="H198" s="190"/>
      <c r="I198" s="190"/>
      <c r="J198" s="190"/>
      <c r="K198" s="190"/>
      <c r="L198" s="190"/>
      <c r="M198" s="190"/>
      <c r="N198" s="190"/>
      <c r="O198" s="190"/>
      <c r="P198" s="190"/>
      <c r="Q198" s="193"/>
      <c r="R198" s="191"/>
      <c r="S198" s="190"/>
      <c r="T198" s="190"/>
      <c r="U198" s="190"/>
      <c r="V198" s="190"/>
      <c r="W198" s="190"/>
      <c r="X198" s="190"/>
      <c r="Y198" s="191"/>
    </row>
    <row r="199" spans="2:25" ht="12.95" customHeight="1">
      <c r="B199" s="329" t="s">
        <v>193</v>
      </c>
      <c r="R199" s="187"/>
      <c r="Y199" s="187"/>
    </row>
    <row r="200" spans="2:25" ht="12" customHeight="1">
      <c r="B200" s="330"/>
      <c r="R200" s="208"/>
      <c r="Y200" s="183"/>
    </row>
    <row r="201" spans="2:25" ht="38.85" customHeight="1">
      <c r="B201" s="330"/>
      <c r="C201" s="196"/>
      <c r="D201" s="52"/>
      <c r="E201" s="210"/>
      <c r="F201" s="210" t="s">
        <v>72</v>
      </c>
      <c r="G201" s="52"/>
      <c r="H201" s="53" t="s">
        <v>73</v>
      </c>
      <c r="I201" s="52"/>
      <c r="J201" s="53" t="s">
        <v>74</v>
      </c>
      <c r="K201" s="52"/>
      <c r="L201" s="53" t="s">
        <v>75</v>
      </c>
      <c r="M201" s="52"/>
      <c r="N201" s="53" t="s">
        <v>73</v>
      </c>
      <c r="O201" s="52"/>
      <c r="P201" s="53" t="s">
        <v>76</v>
      </c>
      <c r="Q201" s="39"/>
      <c r="R201" s="183"/>
      <c r="Y201" s="183"/>
    </row>
    <row r="202" spans="2:25" ht="12.75" customHeight="1">
      <c r="B202" s="330"/>
      <c r="C202" s="196"/>
      <c r="D202" s="229"/>
      <c r="E202" s="52"/>
      <c r="F202" s="52"/>
      <c r="G202" s="52"/>
      <c r="H202" s="53"/>
      <c r="I202" s="52"/>
      <c r="J202" s="53"/>
      <c r="K202" s="52"/>
      <c r="L202" s="53"/>
      <c r="M202" s="52"/>
      <c r="N202" s="53"/>
      <c r="O202" s="52"/>
      <c r="P202" s="53"/>
      <c r="Q202" s="39"/>
      <c r="R202" s="183"/>
      <c r="Y202" s="183"/>
    </row>
    <row r="203" spans="2:25" ht="15" customHeight="1">
      <c r="B203" s="330"/>
      <c r="C203" s="196"/>
      <c r="D203" s="320" t="s">
        <v>78</v>
      </c>
      <c r="E203" s="323" t="s">
        <v>194</v>
      </c>
      <c r="F203" s="31" t="s">
        <v>80</v>
      </c>
      <c r="G203" s="41"/>
      <c r="H203" s="29">
        <v>1</v>
      </c>
      <c r="I203" s="41"/>
      <c r="J203" s="22">
        <f>'Bredde av tiltak'!X204</f>
        <v>0</v>
      </c>
      <c r="K203" s="41"/>
      <c r="L203" s="306">
        <f>SUMPRODUCT(H203:H207,J203:J207)</f>
        <v>0</v>
      </c>
      <c r="M203" s="41"/>
      <c r="N203" s="302">
        <v>0.65</v>
      </c>
      <c r="O203" s="41"/>
      <c r="P203" s="289">
        <f>L203*N203+L211*N211</f>
        <v>0</v>
      </c>
      <c r="Q203" s="39"/>
      <c r="R203" s="183"/>
      <c r="T203" s="296" t="s">
        <v>78</v>
      </c>
      <c r="U203" s="19"/>
      <c r="V203" s="20" t="s">
        <v>72</v>
      </c>
      <c r="W203" s="21" t="s">
        <v>162</v>
      </c>
      <c r="X203" s="21" t="s">
        <v>163</v>
      </c>
      <c r="Y203" s="192"/>
    </row>
    <row r="204" spans="2:25" ht="15" customHeight="1">
      <c r="B204" s="330"/>
      <c r="C204" s="196"/>
      <c r="D204" s="321"/>
      <c r="E204" s="324"/>
      <c r="F204" s="32" t="s">
        <v>84</v>
      </c>
      <c r="G204" s="41"/>
      <c r="H204" s="28">
        <v>1</v>
      </c>
      <c r="I204" s="41"/>
      <c r="J204" s="23">
        <f>'Bredde av tiltak'!X205</f>
        <v>0</v>
      </c>
      <c r="K204" s="41"/>
      <c r="L204" s="307"/>
      <c r="M204" s="41"/>
      <c r="N204" s="303"/>
      <c r="O204" s="41"/>
      <c r="P204" s="290"/>
      <c r="Q204" s="39"/>
      <c r="R204" s="183"/>
      <c r="T204" s="297"/>
      <c r="U204" s="296" t="s">
        <v>79</v>
      </c>
      <c r="V204" s="15" t="s">
        <v>80</v>
      </c>
      <c r="W204" s="17">
        <f>SUMIFS('Inndata - Bygning'!Q:Q, 'Inndata - Bygning'!B:B, "3 VVS-installasjoner")</f>
        <v>0</v>
      </c>
      <c r="X204" s="13">
        <f t="shared" ref="X204:X209" si="8">IFERROR(W204/$W$210,0)</f>
        <v>0</v>
      </c>
      <c r="Y204" s="183"/>
    </row>
    <row r="205" spans="2:25" ht="15" customHeight="1">
      <c r="B205" s="330"/>
      <c r="C205" s="196"/>
      <c r="D205" s="321"/>
      <c r="E205" s="324"/>
      <c r="F205" s="32" t="s">
        <v>87</v>
      </c>
      <c r="G205" s="41"/>
      <c r="H205" s="28">
        <v>0.35</v>
      </c>
      <c r="I205" s="41"/>
      <c r="J205" s="23">
        <f>'Bredde av tiltak'!X206</f>
        <v>0</v>
      </c>
      <c r="K205" s="41"/>
      <c r="L205" s="307"/>
      <c r="M205" s="41"/>
      <c r="N205" s="303"/>
      <c r="O205" s="41"/>
      <c r="P205" s="290"/>
      <c r="Q205" s="39"/>
      <c r="R205" s="183"/>
      <c r="T205" s="297"/>
      <c r="U205" s="297"/>
      <c r="V205" s="15" t="s">
        <v>164</v>
      </c>
      <c r="W205" s="17">
        <f>SUMIFS('Inndata - Bygning'!R:R, 'Inndata - Bygning'!B:B, "3 VVS-installasjoner")</f>
        <v>0</v>
      </c>
      <c r="X205" s="13">
        <f t="shared" si="8"/>
        <v>0</v>
      </c>
      <c r="Y205" s="183"/>
    </row>
    <row r="206" spans="2:25" ht="12" customHeight="1">
      <c r="B206" s="330"/>
      <c r="C206" s="196"/>
      <c r="D206" s="321"/>
      <c r="E206" s="324"/>
      <c r="F206" s="32" t="s">
        <v>89</v>
      </c>
      <c r="G206" s="41"/>
      <c r="H206" s="28">
        <v>0.5</v>
      </c>
      <c r="I206" s="41"/>
      <c r="J206" s="23">
        <f>'Bredde av tiltak'!X207</f>
        <v>0</v>
      </c>
      <c r="K206" s="41"/>
      <c r="L206" s="307"/>
      <c r="M206" s="41"/>
      <c r="N206" s="303"/>
      <c r="O206" s="41"/>
      <c r="P206" s="290"/>
      <c r="Q206" s="39"/>
      <c r="R206" s="183"/>
      <c r="T206" s="297"/>
      <c r="U206" s="297"/>
      <c r="V206" s="15" t="s">
        <v>87</v>
      </c>
      <c r="W206" s="17">
        <f>SUMIFS('Inndata - Bygning'!S:S, 'Inndata - Bygning'!B:B, "3 VVS-installasjoner")</f>
        <v>0</v>
      </c>
      <c r="X206" s="13">
        <f t="shared" si="8"/>
        <v>0</v>
      </c>
      <c r="Y206" s="183"/>
    </row>
    <row r="207" spans="2:25">
      <c r="B207" s="330"/>
      <c r="C207" s="196"/>
      <c r="D207" s="322"/>
      <c r="E207" s="325"/>
      <c r="F207" s="33" t="s">
        <v>91</v>
      </c>
      <c r="G207" s="41"/>
      <c r="H207" s="30">
        <v>0</v>
      </c>
      <c r="I207" s="41"/>
      <c r="J207" s="142">
        <f>'Bredde av tiltak'!X208+'Bredde av tiltak'!X209</f>
        <v>0</v>
      </c>
      <c r="K207" s="41"/>
      <c r="L207" s="308"/>
      <c r="M207" s="41"/>
      <c r="N207" s="304"/>
      <c r="O207" s="41"/>
      <c r="P207" s="290"/>
      <c r="Q207" s="39"/>
      <c r="R207" s="183"/>
      <c r="T207" s="297"/>
      <c r="U207" s="297"/>
      <c r="V207" s="15" t="s">
        <v>89</v>
      </c>
      <c r="W207" s="17">
        <f>SUMIFS('Inndata - Bygning'!T:T, 'Inndata - Bygning'!B:B, "3 VVS-installasjoner")</f>
        <v>0</v>
      </c>
      <c r="X207" s="13">
        <f t="shared" si="8"/>
        <v>0</v>
      </c>
      <c r="Y207" s="183"/>
    </row>
    <row r="208" spans="2:25">
      <c r="B208" s="330"/>
      <c r="C208" s="196"/>
      <c r="D208" s="40"/>
      <c r="E208" s="305"/>
      <c r="F208" s="305"/>
      <c r="G208" s="41"/>
      <c r="H208" s="42"/>
      <c r="I208" s="43"/>
      <c r="J208" s="44"/>
      <c r="K208" s="41"/>
      <c r="L208" s="45"/>
      <c r="M208" s="41"/>
      <c r="N208" s="45"/>
      <c r="O208" s="41"/>
      <c r="P208" s="290"/>
      <c r="Q208" s="39"/>
      <c r="R208" s="183"/>
      <c r="T208" s="297"/>
      <c r="U208" s="297"/>
      <c r="V208" s="15" t="s">
        <v>165</v>
      </c>
      <c r="W208" s="17">
        <f>SUMIFS('Inndata - Bygning'!U:U, 'Inndata - Bygning'!B:B, "3 VVS-installasjoner")</f>
        <v>0</v>
      </c>
      <c r="X208" s="13">
        <f t="shared" si="8"/>
        <v>0</v>
      </c>
      <c r="Y208" s="183"/>
    </row>
    <row r="209" spans="2:25">
      <c r="B209" s="330"/>
      <c r="C209" s="196"/>
      <c r="D209" s="40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290"/>
      <c r="Q209" s="39"/>
      <c r="R209" s="183"/>
      <c r="T209" s="297"/>
      <c r="U209" s="297"/>
      <c r="V209" s="15" t="s">
        <v>91</v>
      </c>
      <c r="W209" s="17">
        <f>SUMIFS('Inndata - Bygning'!V:V, 'Inndata - Bygning'!B:B, "3 VVS-installasjoner")</f>
        <v>0</v>
      </c>
      <c r="X209" s="13">
        <f t="shared" si="8"/>
        <v>0</v>
      </c>
      <c r="Y209" s="183"/>
    </row>
    <row r="210" spans="2:25">
      <c r="B210" s="330"/>
      <c r="C210" s="196"/>
      <c r="D210" s="40"/>
      <c r="E210" s="309"/>
      <c r="F210" s="309"/>
      <c r="G210" s="41"/>
      <c r="H210" s="42"/>
      <c r="I210" s="43"/>
      <c r="J210" s="44"/>
      <c r="K210" s="41"/>
      <c r="L210" s="45"/>
      <c r="M210" s="41"/>
      <c r="N210" s="45"/>
      <c r="O210" s="41"/>
      <c r="P210" s="290"/>
      <c r="Q210" s="39"/>
      <c r="R210" s="183"/>
      <c r="T210" s="298"/>
      <c r="U210" s="131"/>
      <c r="V210" s="136" t="s">
        <v>166</v>
      </c>
      <c r="W210" s="137">
        <f>SUM(W204:W209)</f>
        <v>0</v>
      </c>
      <c r="X210" s="138">
        <f>SUM(X204:X209)</f>
        <v>0</v>
      </c>
      <c r="Y210" s="183"/>
    </row>
    <row r="211" spans="2:25">
      <c r="B211" s="330"/>
      <c r="C211" s="196"/>
      <c r="D211" s="296" t="s">
        <v>104</v>
      </c>
      <c r="E211" s="299" t="s">
        <v>194</v>
      </c>
      <c r="F211" s="31" t="s">
        <v>105</v>
      </c>
      <c r="G211" s="41"/>
      <c r="H211" s="29">
        <f>2/3</f>
        <v>0.66666666666666663</v>
      </c>
      <c r="I211" s="41"/>
      <c r="J211" s="25">
        <f>'Bredde av tiltak'!X211</f>
        <v>0</v>
      </c>
      <c r="K211" s="41"/>
      <c r="L211" s="306">
        <f>SUMPRODUCT(H211:H213,J211:J213)</f>
        <v>0</v>
      </c>
      <c r="M211" s="41"/>
      <c r="N211" s="302">
        <v>0.35</v>
      </c>
      <c r="O211" s="41"/>
      <c r="P211" s="290"/>
      <c r="Q211" s="39"/>
      <c r="R211" s="183"/>
      <c r="T211" s="296" t="s">
        <v>104</v>
      </c>
      <c r="U211" s="296" t="s">
        <v>79</v>
      </c>
      <c r="V211" s="14" t="s">
        <v>105</v>
      </c>
      <c r="W211" s="16">
        <f>SUMIFS('Inndata - Bygning'!X:X, 'Inndata - Bygning'!B:B, "3 VVS-installasjoner")</f>
        <v>0</v>
      </c>
      <c r="X211" s="18">
        <f>IFERROR(W211/$W$210,0)</f>
        <v>0</v>
      </c>
      <c r="Y211" s="183"/>
    </row>
    <row r="212" spans="2:25">
      <c r="B212" s="330"/>
      <c r="C212" s="196"/>
      <c r="D212" s="297"/>
      <c r="E212" s="300"/>
      <c r="F212" s="32" t="s">
        <v>106</v>
      </c>
      <c r="G212" s="41"/>
      <c r="H212" s="28">
        <f>1/3</f>
        <v>0.33333333333333331</v>
      </c>
      <c r="I212" s="41"/>
      <c r="J212" s="26">
        <f>'Bredde av tiltak'!X212</f>
        <v>0</v>
      </c>
      <c r="K212" s="41"/>
      <c r="L212" s="307"/>
      <c r="M212" s="41"/>
      <c r="N212" s="303"/>
      <c r="O212" s="41"/>
      <c r="P212" s="290"/>
      <c r="Q212" s="39"/>
      <c r="R212" s="183"/>
      <c r="T212" s="297"/>
      <c r="U212" s="297"/>
      <c r="V212" s="15" t="s">
        <v>167</v>
      </c>
      <c r="W212" s="17">
        <f>SUMIFS('Inndata - Bygning'!Z:Z, 'Inndata - Bygning'!B:B, "3 VVS-installasjoner")</f>
        <v>0</v>
      </c>
      <c r="X212" s="13">
        <f>IFERROR(W212/$W$210,0)</f>
        <v>0</v>
      </c>
      <c r="Y212" s="183"/>
    </row>
    <row r="213" spans="2:25">
      <c r="B213" s="330"/>
      <c r="C213" s="196"/>
      <c r="D213" s="298"/>
      <c r="E213" s="301"/>
      <c r="F213" s="33" t="s">
        <v>107</v>
      </c>
      <c r="G213" s="41"/>
      <c r="H213" s="30">
        <v>0</v>
      </c>
      <c r="I213" s="41"/>
      <c r="J213" s="143">
        <f>'Bredde av tiltak'!X213</f>
        <v>0</v>
      </c>
      <c r="K213" s="41"/>
      <c r="L213" s="308"/>
      <c r="M213" s="41"/>
      <c r="N213" s="304"/>
      <c r="O213" s="41"/>
      <c r="P213" s="291"/>
      <c r="Q213" s="47"/>
      <c r="R213" s="183"/>
      <c r="T213" s="297"/>
      <c r="U213" s="297"/>
      <c r="V213" s="15" t="s">
        <v>107</v>
      </c>
      <c r="W213" s="17">
        <f>SUMIFS('Inndata - Bygning'!Y:Y, 'Inndata - Bygning'!B:B, "3 VVS-installasjoner")</f>
        <v>0</v>
      </c>
      <c r="X213" s="13">
        <f>IFERROR(W213/$W$210,0)</f>
        <v>0</v>
      </c>
      <c r="Y213" s="183"/>
    </row>
    <row r="214" spans="2:25">
      <c r="B214" s="330"/>
      <c r="C214" s="197"/>
      <c r="D214" s="46"/>
      <c r="E214" s="49" t="s">
        <v>195</v>
      </c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8"/>
      <c r="R214" s="183"/>
      <c r="T214" s="298"/>
      <c r="U214" s="298"/>
      <c r="V214" s="134" t="s">
        <v>166</v>
      </c>
      <c r="W214" s="139">
        <f>SUM(W211:W213)</f>
        <v>0</v>
      </c>
      <c r="X214" s="140">
        <f>SUM(X211:X213)</f>
        <v>0</v>
      </c>
      <c r="Y214" s="183"/>
    </row>
    <row r="215" spans="2:25">
      <c r="B215" s="330"/>
      <c r="R215" s="183"/>
      <c r="Y215" s="183"/>
    </row>
    <row r="216" spans="2:25">
      <c r="B216" s="330"/>
      <c r="R216" s="183"/>
      <c r="Y216" s="183"/>
    </row>
    <row r="217" spans="2:25">
      <c r="B217" s="330"/>
      <c r="R217" s="183"/>
      <c r="Y217" s="183"/>
    </row>
    <row r="218" spans="2:25">
      <c r="B218" s="330"/>
      <c r="R218" s="183"/>
      <c r="Y218" s="183"/>
    </row>
    <row r="219" spans="2:25">
      <c r="B219" s="330"/>
      <c r="R219" s="183"/>
      <c r="Y219" s="183"/>
    </row>
    <row r="220" spans="2:25">
      <c r="B220" s="331"/>
      <c r="C220" s="190"/>
      <c r="D220" s="190"/>
      <c r="E220" s="190"/>
      <c r="F220" s="193"/>
      <c r="G220" s="190"/>
      <c r="H220" s="190"/>
      <c r="I220" s="190"/>
      <c r="J220" s="190"/>
      <c r="K220" s="190"/>
      <c r="L220" s="190"/>
      <c r="M220" s="190"/>
      <c r="N220" s="190"/>
      <c r="O220" s="190"/>
      <c r="P220" s="190"/>
      <c r="Q220" s="193"/>
      <c r="R220" s="191"/>
      <c r="S220" s="190"/>
      <c r="T220" s="190"/>
      <c r="U220" s="190"/>
      <c r="V220" s="190"/>
      <c r="W220" s="190"/>
      <c r="X220" s="190"/>
      <c r="Y220" s="191"/>
    </row>
    <row r="221" spans="2:25" ht="12.95" customHeight="1">
      <c r="B221" s="329" t="s">
        <v>196</v>
      </c>
      <c r="R221" s="187"/>
      <c r="Y221" s="187"/>
    </row>
    <row r="222" spans="2:25">
      <c r="B222" s="330"/>
      <c r="R222" s="183"/>
      <c r="Y222" s="183"/>
    </row>
    <row r="223" spans="2:25" ht="38.85" customHeight="1">
      <c r="B223" s="330"/>
      <c r="C223" s="196"/>
      <c r="D223" s="52"/>
      <c r="E223" s="210"/>
      <c r="F223" s="210" t="s">
        <v>72</v>
      </c>
      <c r="G223" s="52"/>
      <c r="H223" s="53" t="s">
        <v>73</v>
      </c>
      <c r="I223" s="52"/>
      <c r="J223" s="53" t="s">
        <v>74</v>
      </c>
      <c r="K223" s="52"/>
      <c r="L223" s="53" t="s">
        <v>75</v>
      </c>
      <c r="M223" s="52"/>
      <c r="N223" s="53" t="s">
        <v>73</v>
      </c>
      <c r="O223" s="52"/>
      <c r="P223" s="53" t="s">
        <v>76</v>
      </c>
      <c r="Q223" s="39"/>
      <c r="R223" s="183"/>
      <c r="Y223" s="183"/>
    </row>
    <row r="224" spans="2:25" ht="12.75" customHeight="1">
      <c r="B224" s="330"/>
      <c r="C224" s="196"/>
      <c r="D224" s="229"/>
      <c r="E224" s="52"/>
      <c r="F224" s="52"/>
      <c r="G224" s="52"/>
      <c r="H224" s="53"/>
      <c r="I224" s="52"/>
      <c r="J224" s="53"/>
      <c r="K224" s="52"/>
      <c r="L224" s="53"/>
      <c r="M224" s="52"/>
      <c r="N224" s="53"/>
      <c r="O224" s="52"/>
      <c r="P224" s="53"/>
      <c r="Q224" s="39"/>
      <c r="R224" s="183"/>
      <c r="Y224" s="183"/>
    </row>
    <row r="225" spans="2:25" ht="15" customHeight="1">
      <c r="B225" s="330"/>
      <c r="C225" s="196"/>
      <c r="D225" s="320" t="s">
        <v>78</v>
      </c>
      <c r="E225" s="323" t="s">
        <v>197</v>
      </c>
      <c r="F225" s="31" t="s">
        <v>80</v>
      </c>
      <c r="G225" s="41"/>
      <c r="H225" s="29">
        <v>1</v>
      </c>
      <c r="I225" s="41"/>
      <c r="J225" s="22">
        <f>'Bredde av tiltak'!X226</f>
        <v>0</v>
      </c>
      <c r="K225" s="41"/>
      <c r="L225" s="306">
        <f>SUMPRODUCT(H225:H229,J225:J229)</f>
        <v>0</v>
      </c>
      <c r="M225" s="41"/>
      <c r="N225" s="302">
        <v>0.65</v>
      </c>
      <c r="O225" s="41"/>
      <c r="P225" s="289">
        <f>L225*N225+L233*N233</f>
        <v>0</v>
      </c>
      <c r="Q225" s="39"/>
      <c r="R225" s="183"/>
      <c r="T225" s="296" t="s">
        <v>78</v>
      </c>
      <c r="U225" s="19"/>
      <c r="V225" s="20" t="s">
        <v>72</v>
      </c>
      <c r="W225" s="21" t="s">
        <v>162</v>
      </c>
      <c r="X225" s="21" t="s">
        <v>163</v>
      </c>
      <c r="Y225" s="183"/>
    </row>
    <row r="226" spans="2:25" ht="15" customHeight="1">
      <c r="B226" s="330"/>
      <c r="C226" s="196"/>
      <c r="D226" s="321"/>
      <c r="E226" s="324"/>
      <c r="F226" s="32" t="s">
        <v>84</v>
      </c>
      <c r="G226" s="41"/>
      <c r="H226" s="28">
        <v>1</v>
      </c>
      <c r="I226" s="41"/>
      <c r="J226" s="23">
        <f>'Bredde av tiltak'!X227</f>
        <v>0</v>
      </c>
      <c r="K226" s="41"/>
      <c r="L226" s="307"/>
      <c r="M226" s="41"/>
      <c r="N226" s="303"/>
      <c r="O226" s="41"/>
      <c r="P226" s="290"/>
      <c r="Q226" s="39"/>
      <c r="R226" s="183"/>
      <c r="T226" s="297"/>
      <c r="U226" s="296" t="s">
        <v>79</v>
      </c>
      <c r="V226" s="15" t="s">
        <v>80</v>
      </c>
      <c r="W226" s="17">
        <f>SUMIFS('Inndata - Bygning'!Q:Q, 'Inndata - Bygning'!B:B, "4 Elkraft")</f>
        <v>0</v>
      </c>
      <c r="X226" s="13">
        <f>IFERROR(W226/$W$232,0)</f>
        <v>0</v>
      </c>
      <c r="Y226" s="183"/>
    </row>
    <row r="227" spans="2:25" ht="15" customHeight="1">
      <c r="B227" s="330"/>
      <c r="C227" s="196"/>
      <c r="D227" s="321"/>
      <c r="E227" s="324"/>
      <c r="F227" s="32" t="s">
        <v>87</v>
      </c>
      <c r="G227" s="41"/>
      <c r="H227" s="28">
        <v>0.35</v>
      </c>
      <c r="I227" s="41"/>
      <c r="J227" s="23">
        <f>'Bredde av tiltak'!X228</f>
        <v>0</v>
      </c>
      <c r="K227" s="41"/>
      <c r="L227" s="307"/>
      <c r="M227" s="41"/>
      <c r="N227" s="303"/>
      <c r="O227" s="41"/>
      <c r="P227" s="290"/>
      <c r="Q227" s="39"/>
      <c r="R227" s="183"/>
      <c r="T227" s="297"/>
      <c r="U227" s="297"/>
      <c r="V227" s="15" t="s">
        <v>164</v>
      </c>
      <c r="W227" s="17">
        <f>SUMIFS('Inndata - Bygning'!R:R, 'Inndata - Bygning'!B:B, "4 Elkraft")</f>
        <v>0</v>
      </c>
      <c r="X227" s="13">
        <f t="shared" ref="X227:X231" si="9">IFERROR(W227/$W$232,0)</f>
        <v>0</v>
      </c>
      <c r="Y227" s="183"/>
    </row>
    <row r="228" spans="2:25">
      <c r="B228" s="330"/>
      <c r="C228" s="196"/>
      <c r="D228" s="321"/>
      <c r="E228" s="324"/>
      <c r="F228" s="32" t="s">
        <v>89</v>
      </c>
      <c r="G228" s="41"/>
      <c r="H228" s="28">
        <v>0.5</v>
      </c>
      <c r="I228" s="41"/>
      <c r="J228" s="23">
        <f>'Bredde av tiltak'!X229</f>
        <v>0</v>
      </c>
      <c r="K228" s="41"/>
      <c r="L228" s="307"/>
      <c r="M228" s="41"/>
      <c r="N228" s="303"/>
      <c r="O228" s="41"/>
      <c r="P228" s="290"/>
      <c r="Q228" s="39"/>
      <c r="R228" s="183"/>
      <c r="T228" s="297"/>
      <c r="U228" s="297"/>
      <c r="V228" s="15" t="s">
        <v>87</v>
      </c>
      <c r="W228" s="17">
        <f>SUMIFS('Inndata - Bygning'!S:S, 'Inndata - Bygning'!B:B, "4 Elkraft")</f>
        <v>0</v>
      </c>
      <c r="X228" s="13">
        <f t="shared" si="9"/>
        <v>0</v>
      </c>
      <c r="Y228" s="183"/>
    </row>
    <row r="229" spans="2:25">
      <c r="B229" s="330"/>
      <c r="C229" s="196"/>
      <c r="D229" s="322"/>
      <c r="E229" s="325"/>
      <c r="F229" s="33" t="s">
        <v>91</v>
      </c>
      <c r="G229" s="41"/>
      <c r="H229" s="30">
        <v>0</v>
      </c>
      <c r="I229" s="41"/>
      <c r="J229" s="142">
        <f>'Bredde av tiltak'!X230+'Bredde av tiltak'!X231</f>
        <v>0</v>
      </c>
      <c r="K229" s="41"/>
      <c r="L229" s="308"/>
      <c r="M229" s="41"/>
      <c r="N229" s="304"/>
      <c r="O229" s="41"/>
      <c r="P229" s="290"/>
      <c r="Q229" s="39"/>
      <c r="R229" s="183"/>
      <c r="T229" s="297"/>
      <c r="U229" s="297"/>
      <c r="V229" s="15" t="s">
        <v>89</v>
      </c>
      <c r="W229" s="17">
        <f>SUMIFS('Inndata - Bygning'!T:T, 'Inndata - Bygning'!B:B, "4 Elkraft")</f>
        <v>0</v>
      </c>
      <c r="X229" s="13">
        <f t="shared" si="9"/>
        <v>0</v>
      </c>
      <c r="Y229" s="183"/>
    </row>
    <row r="230" spans="2:25">
      <c r="B230" s="330"/>
      <c r="C230" s="196"/>
      <c r="D230" s="40"/>
      <c r="E230" s="305"/>
      <c r="F230" s="305"/>
      <c r="G230" s="41"/>
      <c r="H230" s="42"/>
      <c r="I230" s="43"/>
      <c r="J230" s="44"/>
      <c r="K230" s="41"/>
      <c r="L230" s="45"/>
      <c r="M230" s="41"/>
      <c r="N230" s="45"/>
      <c r="O230" s="41"/>
      <c r="P230" s="290"/>
      <c r="Q230" s="39"/>
      <c r="R230" s="183"/>
      <c r="T230" s="297"/>
      <c r="U230" s="297"/>
      <c r="V230" s="15" t="s">
        <v>165</v>
      </c>
      <c r="W230" s="17">
        <f>SUMIFS('Inndata - Bygning'!U:U, 'Inndata - Bygning'!B:B, "4 Elkraft")</f>
        <v>0</v>
      </c>
      <c r="X230" s="13">
        <f t="shared" si="9"/>
        <v>0</v>
      </c>
      <c r="Y230" s="183"/>
    </row>
    <row r="231" spans="2:25">
      <c r="B231" s="330"/>
      <c r="C231" s="196"/>
      <c r="D231" s="40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290"/>
      <c r="Q231" s="39"/>
      <c r="R231" s="183"/>
      <c r="T231" s="297"/>
      <c r="U231" s="297"/>
      <c r="V231" s="15" t="s">
        <v>91</v>
      </c>
      <c r="W231" s="17">
        <f>SUMIFS('Inndata - Bygning'!V:V, 'Inndata - Bygning'!B:B, "4 Elkraft")</f>
        <v>0</v>
      </c>
      <c r="X231" s="13">
        <f t="shared" si="9"/>
        <v>0</v>
      </c>
      <c r="Y231" s="183"/>
    </row>
    <row r="232" spans="2:25">
      <c r="B232" s="330"/>
      <c r="C232" s="196"/>
      <c r="D232" s="40"/>
      <c r="E232" s="309"/>
      <c r="F232" s="309"/>
      <c r="G232" s="41"/>
      <c r="H232" s="42"/>
      <c r="I232" s="43"/>
      <c r="J232" s="44"/>
      <c r="K232" s="41"/>
      <c r="L232" s="45"/>
      <c r="M232" s="41"/>
      <c r="N232" s="45"/>
      <c r="O232" s="41"/>
      <c r="P232" s="290"/>
      <c r="Q232" s="39"/>
      <c r="R232" s="183"/>
      <c r="T232" s="298"/>
      <c r="U232" s="131"/>
      <c r="V232" s="136" t="s">
        <v>166</v>
      </c>
      <c r="W232" s="137">
        <f>SUM(W226:W231)</f>
        <v>0</v>
      </c>
      <c r="X232" s="138">
        <f>SUM(X226:X231)</f>
        <v>0</v>
      </c>
      <c r="Y232" s="183"/>
    </row>
    <row r="233" spans="2:25">
      <c r="B233" s="330"/>
      <c r="C233" s="196"/>
      <c r="D233" s="296" t="s">
        <v>104</v>
      </c>
      <c r="E233" s="299" t="s">
        <v>197</v>
      </c>
      <c r="F233" s="31" t="s">
        <v>105</v>
      </c>
      <c r="G233" s="41"/>
      <c r="H233" s="29">
        <f>2/3</f>
        <v>0.66666666666666663</v>
      </c>
      <c r="I233" s="41"/>
      <c r="J233" s="25">
        <f>'Bredde av tiltak'!X233</f>
        <v>0</v>
      </c>
      <c r="K233" s="41"/>
      <c r="L233" s="306">
        <f>SUMPRODUCT(H233:H235,J233:J235)</f>
        <v>0</v>
      </c>
      <c r="M233" s="41"/>
      <c r="N233" s="302">
        <v>0.35</v>
      </c>
      <c r="O233" s="41"/>
      <c r="P233" s="290"/>
      <c r="Q233" s="39"/>
      <c r="R233" s="183"/>
      <c r="T233" s="296" t="s">
        <v>104</v>
      </c>
      <c r="U233" s="296" t="s">
        <v>79</v>
      </c>
      <c r="V233" s="14" t="s">
        <v>105</v>
      </c>
      <c r="W233" s="16">
        <f>SUMIFS('Inndata - Bygning'!X:X, 'Inndata - Bygning'!B:B, "4 Elkraft")</f>
        <v>0</v>
      </c>
      <c r="X233" s="18">
        <f>IFERROR(W233/$W$232,0)</f>
        <v>0</v>
      </c>
      <c r="Y233" s="183"/>
    </row>
    <row r="234" spans="2:25">
      <c r="B234" s="330"/>
      <c r="C234" s="196"/>
      <c r="D234" s="297"/>
      <c r="E234" s="300"/>
      <c r="F234" s="32" t="s">
        <v>106</v>
      </c>
      <c r="G234" s="41"/>
      <c r="H234" s="28">
        <f>1/3</f>
        <v>0.33333333333333331</v>
      </c>
      <c r="I234" s="41"/>
      <c r="J234" s="26">
        <f>'Bredde av tiltak'!X234</f>
        <v>0</v>
      </c>
      <c r="K234" s="41"/>
      <c r="L234" s="307"/>
      <c r="M234" s="41"/>
      <c r="N234" s="303"/>
      <c r="O234" s="41"/>
      <c r="P234" s="290"/>
      <c r="Q234" s="39"/>
      <c r="R234" s="183"/>
      <c r="T234" s="297"/>
      <c r="U234" s="297"/>
      <c r="V234" s="15" t="s">
        <v>167</v>
      </c>
      <c r="W234" s="17">
        <f>SUMIFS('Inndata - Bygning'!Z:Z, 'Inndata - Bygning'!B:B, "4 Elkraft")</f>
        <v>0</v>
      </c>
      <c r="X234" s="13">
        <f>IFERROR(W234/$W$232,0)</f>
        <v>0</v>
      </c>
      <c r="Y234" s="183"/>
    </row>
    <row r="235" spans="2:25">
      <c r="B235" s="330"/>
      <c r="C235" s="196"/>
      <c r="D235" s="298"/>
      <c r="E235" s="301"/>
      <c r="F235" s="33" t="s">
        <v>107</v>
      </c>
      <c r="G235" s="41"/>
      <c r="H235" s="30">
        <v>0</v>
      </c>
      <c r="I235" s="41"/>
      <c r="J235" s="143">
        <f>'Bredde av tiltak'!X235</f>
        <v>0</v>
      </c>
      <c r="K235" s="41"/>
      <c r="L235" s="308"/>
      <c r="M235" s="41"/>
      <c r="N235" s="304"/>
      <c r="O235" s="41"/>
      <c r="P235" s="291"/>
      <c r="Q235" s="47"/>
      <c r="R235" s="183"/>
      <c r="T235" s="297"/>
      <c r="U235" s="297"/>
      <c r="V235" s="15" t="s">
        <v>107</v>
      </c>
      <c r="W235" s="17">
        <f>SUMIFS('Inndata - Bygning'!Y:Y, 'Inndata - Bygning'!B:B, "4 Elkraft")</f>
        <v>0</v>
      </c>
      <c r="X235" s="13">
        <f>IFERROR(W235/$W$232,0)</f>
        <v>0</v>
      </c>
      <c r="Y235" s="183"/>
    </row>
    <row r="236" spans="2:25">
      <c r="B236" s="330"/>
      <c r="C236" s="197"/>
      <c r="D236" s="46"/>
      <c r="E236" s="49" t="s">
        <v>198</v>
      </c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8"/>
      <c r="R236" s="183"/>
      <c r="T236" s="298"/>
      <c r="U236" s="298"/>
      <c r="V236" s="134" t="s">
        <v>166</v>
      </c>
      <c r="W236" s="139">
        <f>SUM(W233:W235)</f>
        <v>0</v>
      </c>
      <c r="X236" s="140">
        <f>SUM(X233:X235)</f>
        <v>0</v>
      </c>
      <c r="Y236" s="183"/>
    </row>
    <row r="237" spans="2:25">
      <c r="B237" s="330"/>
      <c r="R237" s="183"/>
      <c r="Y237" s="183"/>
    </row>
    <row r="238" spans="2:25">
      <c r="B238" s="330"/>
      <c r="R238" s="183"/>
      <c r="Y238" s="183"/>
    </row>
    <row r="239" spans="2:25">
      <c r="B239" s="330"/>
      <c r="R239" s="183"/>
      <c r="Y239" s="183"/>
    </row>
    <row r="240" spans="2:25">
      <c r="B240" s="330"/>
      <c r="R240" s="183"/>
      <c r="Y240" s="183"/>
    </row>
    <row r="241" spans="2:25">
      <c r="B241" s="330"/>
      <c r="R241" s="183"/>
      <c r="Y241" s="183"/>
    </row>
    <row r="242" spans="2:25">
      <c r="B242" s="331"/>
      <c r="C242" s="190"/>
      <c r="D242" s="190"/>
      <c r="E242" s="190"/>
      <c r="F242" s="193"/>
      <c r="G242" s="190"/>
      <c r="H242" s="190"/>
      <c r="I242" s="190"/>
      <c r="J242" s="190"/>
      <c r="K242" s="190"/>
      <c r="L242" s="190"/>
      <c r="M242" s="190"/>
      <c r="N242" s="190"/>
      <c r="O242" s="190"/>
      <c r="P242" s="190"/>
      <c r="Q242" s="193"/>
      <c r="R242" s="191"/>
      <c r="S242" s="190"/>
      <c r="T242" s="190"/>
      <c r="U242" s="190"/>
      <c r="V242" s="190"/>
      <c r="W242" s="190"/>
      <c r="X242" s="190"/>
      <c r="Y242" s="191"/>
    </row>
    <row r="243" spans="2:25" ht="12.95" customHeight="1">
      <c r="B243" s="329" t="s">
        <v>100</v>
      </c>
      <c r="C243" s="186"/>
      <c r="R243" s="187"/>
      <c r="Y243" s="187"/>
    </row>
    <row r="244" spans="2:25">
      <c r="B244" s="330"/>
      <c r="R244" s="183"/>
      <c r="Y244" s="183"/>
    </row>
    <row r="245" spans="2:25" ht="38.85" customHeight="1">
      <c r="B245" s="330"/>
      <c r="C245" s="196"/>
      <c r="D245" s="52"/>
      <c r="E245" s="210"/>
      <c r="F245" s="210" t="s">
        <v>72</v>
      </c>
      <c r="G245" s="52"/>
      <c r="H245" s="53" t="s">
        <v>73</v>
      </c>
      <c r="I245" s="52"/>
      <c r="J245" s="53" t="s">
        <v>74</v>
      </c>
      <c r="K245" s="52"/>
      <c r="L245" s="53" t="s">
        <v>75</v>
      </c>
      <c r="M245" s="52"/>
      <c r="N245" s="53" t="s">
        <v>73</v>
      </c>
      <c r="O245" s="52"/>
      <c r="P245" s="53" t="s">
        <v>76</v>
      </c>
      <c r="Q245" s="39"/>
      <c r="R245" s="183"/>
      <c r="Y245" s="183"/>
    </row>
    <row r="246" spans="2:25" ht="12.75" customHeight="1">
      <c r="B246" s="330"/>
      <c r="C246" s="196"/>
      <c r="D246" s="229"/>
      <c r="E246" s="52"/>
      <c r="F246" s="52"/>
      <c r="G246" s="52"/>
      <c r="H246" s="53"/>
      <c r="I246" s="52"/>
      <c r="J246" s="53"/>
      <c r="K246" s="52"/>
      <c r="L246" s="53"/>
      <c r="M246" s="52"/>
      <c r="N246" s="53"/>
      <c r="O246" s="52"/>
      <c r="P246" s="53"/>
      <c r="Q246" s="39"/>
      <c r="R246" s="183"/>
      <c r="Y246" s="183"/>
    </row>
    <row r="247" spans="2:25" ht="15" customHeight="1">
      <c r="B247" s="330"/>
      <c r="C247" s="196"/>
      <c r="D247" s="320" t="s">
        <v>78</v>
      </c>
      <c r="E247" s="323" t="s">
        <v>199</v>
      </c>
      <c r="F247" s="31" t="s">
        <v>80</v>
      </c>
      <c r="G247" s="41"/>
      <c r="H247" s="29">
        <v>1</v>
      </c>
      <c r="I247" s="41"/>
      <c r="J247" s="22">
        <f>'Bredde av tiltak'!X248</f>
        <v>0</v>
      </c>
      <c r="K247" s="41"/>
      <c r="L247" s="306">
        <f>SUMPRODUCT(H247:H251,J247:J251)</f>
        <v>0</v>
      </c>
      <c r="M247" s="41"/>
      <c r="N247" s="302">
        <v>0.65</v>
      </c>
      <c r="O247" s="41"/>
      <c r="P247" s="289">
        <f>L247*N247+L255*N255</f>
        <v>0</v>
      </c>
      <c r="Q247" s="39"/>
      <c r="R247" s="183"/>
      <c r="T247" s="296" t="s">
        <v>78</v>
      </c>
      <c r="U247" s="19"/>
      <c r="V247" s="20" t="s">
        <v>72</v>
      </c>
      <c r="W247" s="21" t="s">
        <v>162</v>
      </c>
      <c r="X247" s="21" t="s">
        <v>163</v>
      </c>
      <c r="Y247" s="183"/>
    </row>
    <row r="248" spans="2:25" ht="15" customHeight="1">
      <c r="B248" s="330"/>
      <c r="C248" s="196"/>
      <c r="D248" s="321"/>
      <c r="E248" s="324"/>
      <c r="F248" s="32" t="s">
        <v>84</v>
      </c>
      <c r="G248" s="41"/>
      <c r="H248" s="28">
        <v>1</v>
      </c>
      <c r="I248" s="41"/>
      <c r="J248" s="23">
        <f>'Bredde av tiltak'!X249</f>
        <v>0</v>
      </c>
      <c r="K248" s="41"/>
      <c r="L248" s="307"/>
      <c r="M248" s="41"/>
      <c r="N248" s="303"/>
      <c r="O248" s="41"/>
      <c r="P248" s="290"/>
      <c r="Q248" s="39"/>
      <c r="R248" s="183"/>
      <c r="T248" s="297"/>
      <c r="U248" s="296" t="s">
        <v>79</v>
      </c>
      <c r="V248" s="15" t="s">
        <v>80</v>
      </c>
      <c r="W248" s="17">
        <f>SUMIFS('Inndata - Bygning'!Q:Q, 'Inndata - Bygning'!B:B, "5 Ekom og automatisering")</f>
        <v>0</v>
      </c>
      <c r="X248" s="13">
        <f>IFERROR(W248/$W$254,0)</f>
        <v>0</v>
      </c>
      <c r="Y248" s="183"/>
    </row>
    <row r="249" spans="2:25" ht="15" customHeight="1">
      <c r="B249" s="330"/>
      <c r="C249" s="196"/>
      <c r="D249" s="321"/>
      <c r="E249" s="324"/>
      <c r="F249" s="32" t="s">
        <v>87</v>
      </c>
      <c r="G249" s="41"/>
      <c r="H249" s="28">
        <v>0.35</v>
      </c>
      <c r="I249" s="41"/>
      <c r="J249" s="23">
        <f>'Bredde av tiltak'!X250</f>
        <v>0</v>
      </c>
      <c r="K249" s="41"/>
      <c r="L249" s="307"/>
      <c r="M249" s="41"/>
      <c r="N249" s="303"/>
      <c r="O249" s="41"/>
      <c r="P249" s="290"/>
      <c r="Q249" s="39"/>
      <c r="R249" s="183"/>
      <c r="T249" s="297"/>
      <c r="U249" s="297"/>
      <c r="V249" s="15" t="s">
        <v>164</v>
      </c>
      <c r="W249" s="17">
        <f>SUMIFS('Inndata - Bygning'!R:R, 'Inndata - Bygning'!B:B, "5 Ekom og automatisering")</f>
        <v>0</v>
      </c>
      <c r="X249" s="13">
        <f t="shared" ref="X249:X253" si="10">IFERROR(W249/$W$254,0)</f>
        <v>0</v>
      </c>
      <c r="Y249" s="183"/>
    </row>
    <row r="250" spans="2:25">
      <c r="B250" s="330"/>
      <c r="C250" s="196"/>
      <c r="D250" s="321"/>
      <c r="E250" s="324"/>
      <c r="F250" s="32" t="s">
        <v>89</v>
      </c>
      <c r="G250" s="41"/>
      <c r="H250" s="28">
        <v>0.5</v>
      </c>
      <c r="I250" s="41"/>
      <c r="J250" s="23">
        <f>'Bredde av tiltak'!X251</f>
        <v>0</v>
      </c>
      <c r="K250" s="41"/>
      <c r="L250" s="307"/>
      <c r="M250" s="41"/>
      <c r="N250" s="303"/>
      <c r="O250" s="41"/>
      <c r="P250" s="290"/>
      <c r="Q250" s="39"/>
      <c r="R250" s="183"/>
      <c r="T250" s="297"/>
      <c r="U250" s="297"/>
      <c r="V250" s="15" t="s">
        <v>87</v>
      </c>
      <c r="W250" s="17">
        <f>SUMIFS('Inndata - Bygning'!S:S, 'Inndata - Bygning'!B:B, "5 Ekom og automatisering")</f>
        <v>0</v>
      </c>
      <c r="X250" s="13">
        <f t="shared" si="10"/>
        <v>0</v>
      </c>
      <c r="Y250" s="183"/>
    </row>
    <row r="251" spans="2:25">
      <c r="B251" s="330"/>
      <c r="C251" s="196"/>
      <c r="D251" s="322"/>
      <c r="E251" s="325"/>
      <c r="F251" s="33" t="s">
        <v>91</v>
      </c>
      <c r="G251" s="41"/>
      <c r="H251" s="30">
        <v>0</v>
      </c>
      <c r="I251" s="41"/>
      <c r="J251" s="142">
        <f>'Bredde av tiltak'!X252+'Bredde av tiltak'!X253</f>
        <v>0</v>
      </c>
      <c r="K251" s="41"/>
      <c r="L251" s="308"/>
      <c r="M251" s="41"/>
      <c r="N251" s="304"/>
      <c r="O251" s="41"/>
      <c r="P251" s="290"/>
      <c r="Q251" s="39"/>
      <c r="R251" s="183"/>
      <c r="T251" s="297"/>
      <c r="U251" s="297"/>
      <c r="V251" s="15" t="s">
        <v>89</v>
      </c>
      <c r="W251" s="17">
        <f>SUMIFS('Inndata - Bygning'!T:T, 'Inndata - Bygning'!B:B, "5 Ekom og automatisering")</f>
        <v>0</v>
      </c>
      <c r="X251" s="13">
        <f t="shared" si="10"/>
        <v>0</v>
      </c>
      <c r="Y251" s="183"/>
    </row>
    <row r="252" spans="2:25">
      <c r="B252" s="330"/>
      <c r="C252" s="196"/>
      <c r="D252" s="40"/>
      <c r="E252" s="305"/>
      <c r="F252" s="305"/>
      <c r="G252" s="41"/>
      <c r="H252" s="42"/>
      <c r="I252" s="43"/>
      <c r="J252" s="44"/>
      <c r="K252" s="41"/>
      <c r="L252" s="45"/>
      <c r="M252" s="41"/>
      <c r="N252" s="45"/>
      <c r="O252" s="41"/>
      <c r="P252" s="290"/>
      <c r="Q252" s="39"/>
      <c r="R252" s="183"/>
      <c r="T252" s="297"/>
      <c r="U252" s="297"/>
      <c r="V252" s="15" t="s">
        <v>165</v>
      </c>
      <c r="W252" s="17">
        <f>SUMIFS('Inndata - Bygning'!U:U, 'Inndata - Bygning'!B:B, "5 Ekom og automatisering")</f>
        <v>0</v>
      </c>
      <c r="X252" s="13">
        <f t="shared" si="10"/>
        <v>0</v>
      </c>
      <c r="Y252" s="183"/>
    </row>
    <row r="253" spans="2:25">
      <c r="B253" s="330"/>
      <c r="C253" s="196"/>
      <c r="D253" s="40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290"/>
      <c r="Q253" s="39"/>
      <c r="R253" s="183"/>
      <c r="T253" s="297"/>
      <c r="U253" s="297"/>
      <c r="V253" s="15" t="s">
        <v>91</v>
      </c>
      <c r="W253" s="17">
        <f>SUMIFS('Inndata - Bygning'!V:V, 'Inndata - Bygning'!B:B, "5 Ekom og automatisering")</f>
        <v>0</v>
      </c>
      <c r="X253" s="13">
        <f t="shared" si="10"/>
        <v>0</v>
      </c>
      <c r="Y253" s="183"/>
    </row>
    <row r="254" spans="2:25">
      <c r="B254" s="330"/>
      <c r="C254" s="196"/>
      <c r="D254" s="40"/>
      <c r="E254" s="309"/>
      <c r="F254" s="309"/>
      <c r="G254" s="41"/>
      <c r="H254" s="42"/>
      <c r="I254" s="43"/>
      <c r="J254" s="44"/>
      <c r="K254" s="41"/>
      <c r="L254" s="45"/>
      <c r="M254" s="41"/>
      <c r="N254" s="45"/>
      <c r="O254" s="41"/>
      <c r="P254" s="290"/>
      <c r="Q254" s="39"/>
      <c r="R254" s="183"/>
      <c r="T254" s="298"/>
      <c r="U254" s="131"/>
      <c r="V254" s="136" t="s">
        <v>166</v>
      </c>
      <c r="W254" s="137">
        <f>SUM(W248:W253)</f>
        <v>0</v>
      </c>
      <c r="X254" s="138">
        <f>SUM(X248:X253)</f>
        <v>0</v>
      </c>
      <c r="Y254" s="183"/>
    </row>
    <row r="255" spans="2:25">
      <c r="B255" s="330"/>
      <c r="C255" s="196"/>
      <c r="D255" s="296" t="s">
        <v>104</v>
      </c>
      <c r="E255" s="299" t="s">
        <v>199</v>
      </c>
      <c r="F255" s="31" t="s">
        <v>105</v>
      </c>
      <c r="G255" s="41"/>
      <c r="H255" s="29">
        <f>2/3</f>
        <v>0.66666666666666663</v>
      </c>
      <c r="I255" s="41"/>
      <c r="J255" s="25">
        <f>'Bredde av tiltak'!X255</f>
        <v>0</v>
      </c>
      <c r="K255" s="41"/>
      <c r="L255" s="306">
        <f>SUMPRODUCT(H255:H257,J255:J257)</f>
        <v>0</v>
      </c>
      <c r="M255" s="41"/>
      <c r="N255" s="302">
        <v>0.35</v>
      </c>
      <c r="O255" s="41"/>
      <c r="P255" s="290"/>
      <c r="Q255" s="39"/>
      <c r="R255" s="183"/>
      <c r="T255" s="296" t="s">
        <v>104</v>
      </c>
      <c r="U255" s="296" t="s">
        <v>79</v>
      </c>
      <c r="V255" s="14" t="s">
        <v>105</v>
      </c>
      <c r="W255" s="16">
        <f>SUMIFS('Inndata - Bygning'!X:X, 'Inndata - Bygning'!B:B, "5 Ekom og automatisering")</f>
        <v>0</v>
      </c>
      <c r="X255" s="18">
        <f>IFERROR(W255/$W$254,0)</f>
        <v>0</v>
      </c>
      <c r="Y255" s="183"/>
    </row>
    <row r="256" spans="2:25">
      <c r="B256" s="330"/>
      <c r="C256" s="196"/>
      <c r="D256" s="297"/>
      <c r="E256" s="300"/>
      <c r="F256" s="32" t="s">
        <v>106</v>
      </c>
      <c r="G256" s="41"/>
      <c r="H256" s="28">
        <f>1/3</f>
        <v>0.33333333333333331</v>
      </c>
      <c r="I256" s="41"/>
      <c r="J256" s="26">
        <f>'Bredde av tiltak'!X256</f>
        <v>0</v>
      </c>
      <c r="K256" s="41"/>
      <c r="L256" s="307"/>
      <c r="M256" s="41"/>
      <c r="N256" s="303"/>
      <c r="O256" s="41"/>
      <c r="P256" s="290"/>
      <c r="Q256" s="39"/>
      <c r="R256" s="183"/>
      <c r="T256" s="297"/>
      <c r="U256" s="297"/>
      <c r="V256" s="15" t="s">
        <v>167</v>
      </c>
      <c r="W256" s="17">
        <f>SUMIFS('Inndata - Bygning'!Z:Z, 'Inndata - Bygning'!B:B, "5 Ekom og automatisering")</f>
        <v>0</v>
      </c>
      <c r="X256" s="13">
        <f>IFERROR(W256/$W$254,0)</f>
        <v>0</v>
      </c>
      <c r="Y256" s="183"/>
    </row>
    <row r="257" spans="2:25">
      <c r="B257" s="330"/>
      <c r="C257" s="196"/>
      <c r="D257" s="298"/>
      <c r="E257" s="301"/>
      <c r="F257" s="33" t="s">
        <v>107</v>
      </c>
      <c r="G257" s="41"/>
      <c r="H257" s="30">
        <v>0</v>
      </c>
      <c r="I257" s="41"/>
      <c r="J257" s="143">
        <f>'Bredde av tiltak'!X257</f>
        <v>0</v>
      </c>
      <c r="K257" s="41"/>
      <c r="L257" s="308"/>
      <c r="M257" s="41"/>
      <c r="N257" s="304"/>
      <c r="O257" s="41"/>
      <c r="P257" s="291"/>
      <c r="Q257" s="47"/>
      <c r="R257" s="183"/>
      <c r="T257" s="297"/>
      <c r="U257" s="297"/>
      <c r="V257" s="15" t="s">
        <v>107</v>
      </c>
      <c r="W257" s="17">
        <f>SUMIFS('Inndata - Bygning'!Y:Y, 'Inndata - Bygning'!B:B, "5 Ekom og automatisering")</f>
        <v>0</v>
      </c>
      <c r="X257" s="13">
        <f>IFERROR(W257/$W$254,0)</f>
        <v>0</v>
      </c>
      <c r="Y257" s="183"/>
    </row>
    <row r="258" spans="2:25">
      <c r="B258" s="330"/>
      <c r="C258" s="197"/>
      <c r="D258" s="46"/>
      <c r="E258" s="49" t="s">
        <v>200</v>
      </c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8"/>
      <c r="R258" s="183"/>
      <c r="T258" s="298"/>
      <c r="U258" s="298"/>
      <c r="V258" s="134" t="s">
        <v>166</v>
      </c>
      <c r="W258" s="139">
        <f>SUM(W255:W257)</f>
        <v>0</v>
      </c>
      <c r="X258" s="140">
        <f>SUM(X255:X257)</f>
        <v>0</v>
      </c>
      <c r="Y258" s="183"/>
    </row>
    <row r="259" spans="2:25">
      <c r="B259" s="330"/>
      <c r="K259" s="9"/>
      <c r="M259" s="9"/>
      <c r="O259" s="9"/>
      <c r="R259" s="183"/>
      <c r="Y259" s="183"/>
    </row>
    <row r="260" spans="2:25">
      <c r="B260" s="330"/>
      <c r="K260" s="9"/>
      <c r="M260" s="9"/>
      <c r="O260" s="9"/>
      <c r="R260" s="183"/>
      <c r="Y260" s="183"/>
    </row>
    <row r="261" spans="2:25">
      <c r="B261" s="330"/>
      <c r="K261" s="9"/>
      <c r="M261" s="9"/>
      <c r="O261" s="9"/>
      <c r="R261" s="183"/>
      <c r="Y261" s="183"/>
    </row>
    <row r="262" spans="2:25">
      <c r="B262" s="330"/>
      <c r="K262" s="9"/>
      <c r="M262" s="9"/>
      <c r="O262" s="9"/>
      <c r="R262" s="183"/>
      <c r="Y262" s="183"/>
    </row>
    <row r="263" spans="2:25">
      <c r="B263" s="330"/>
      <c r="K263" s="9"/>
      <c r="M263" s="9"/>
      <c r="O263" s="9"/>
      <c r="R263" s="183"/>
      <c r="Y263" s="183"/>
    </row>
    <row r="264" spans="2:25">
      <c r="B264" s="331"/>
      <c r="C264" s="190"/>
      <c r="D264" s="190"/>
      <c r="E264" s="190"/>
      <c r="F264" s="193"/>
      <c r="G264" s="190"/>
      <c r="H264" s="190"/>
      <c r="I264" s="190"/>
      <c r="J264" s="190"/>
      <c r="K264" s="193"/>
      <c r="L264" s="190"/>
      <c r="M264" s="193"/>
      <c r="N264" s="190"/>
      <c r="O264" s="193"/>
      <c r="P264" s="190"/>
      <c r="Q264" s="193"/>
      <c r="R264" s="191"/>
      <c r="S264" s="190"/>
      <c r="T264" s="190"/>
      <c r="U264" s="190"/>
      <c r="V264" s="190"/>
      <c r="W264" s="190"/>
      <c r="X264" s="190"/>
      <c r="Y264" s="191"/>
    </row>
    <row r="265" spans="2:25" ht="12.95" customHeight="1">
      <c r="B265" s="329" t="s">
        <v>101</v>
      </c>
      <c r="K265" s="9"/>
      <c r="M265" s="9"/>
      <c r="O265" s="9"/>
      <c r="R265" s="187"/>
      <c r="Y265" s="187"/>
    </row>
    <row r="266" spans="2:25" ht="12" customHeight="1">
      <c r="B266" s="330"/>
      <c r="K266" s="9"/>
      <c r="M266" s="9"/>
      <c r="O266" s="9"/>
      <c r="R266" s="183"/>
      <c r="Y266" s="183"/>
    </row>
    <row r="267" spans="2:25" ht="38.85" customHeight="1">
      <c r="B267" s="330"/>
      <c r="C267" s="196"/>
      <c r="D267" s="52"/>
      <c r="E267" s="210"/>
      <c r="F267" s="210" t="s">
        <v>72</v>
      </c>
      <c r="G267" s="52"/>
      <c r="H267" s="53" t="s">
        <v>73</v>
      </c>
      <c r="I267" s="52"/>
      <c r="J267" s="53" t="s">
        <v>74</v>
      </c>
      <c r="K267" s="52"/>
      <c r="L267" s="53" t="s">
        <v>75</v>
      </c>
      <c r="M267" s="52"/>
      <c r="N267" s="53" t="s">
        <v>73</v>
      </c>
      <c r="O267" s="52"/>
      <c r="P267" s="53" t="s">
        <v>76</v>
      </c>
      <c r="Q267" s="39"/>
      <c r="R267" s="183"/>
      <c r="Y267" s="183"/>
    </row>
    <row r="268" spans="2:25" ht="12.75" customHeight="1">
      <c r="B268" s="330"/>
      <c r="C268" s="196"/>
      <c r="D268" s="229"/>
      <c r="E268" s="52"/>
      <c r="F268" s="52"/>
      <c r="G268" s="52"/>
      <c r="H268" s="53"/>
      <c r="I268" s="52"/>
      <c r="J268" s="53"/>
      <c r="K268" s="52"/>
      <c r="L268" s="53"/>
      <c r="M268" s="52"/>
      <c r="N268" s="53"/>
      <c r="O268" s="52"/>
      <c r="P268" s="53"/>
      <c r="Q268" s="39"/>
      <c r="R268" s="183"/>
      <c r="Y268" s="183"/>
    </row>
    <row r="269" spans="2:25" ht="15" customHeight="1">
      <c r="B269" s="330"/>
      <c r="C269" s="196"/>
      <c r="D269" s="320" t="s">
        <v>78</v>
      </c>
      <c r="E269" s="326" t="s">
        <v>201</v>
      </c>
      <c r="F269" s="31" t="s">
        <v>80</v>
      </c>
      <c r="G269" s="41"/>
      <c r="H269" s="29">
        <v>1</v>
      </c>
      <c r="I269" s="41"/>
      <c r="J269" s="22">
        <f>'Bredde av tiltak'!X270</f>
        <v>0</v>
      </c>
      <c r="K269" s="41"/>
      <c r="L269" s="306">
        <f>SUMPRODUCT(H269:H273,J269:J273)</f>
        <v>0</v>
      </c>
      <c r="M269" s="41"/>
      <c r="N269" s="302">
        <v>0.65</v>
      </c>
      <c r="O269" s="41"/>
      <c r="P269" s="289">
        <f>L269*N269+L277*N277</f>
        <v>0</v>
      </c>
      <c r="Q269" s="39"/>
      <c r="R269" s="183"/>
      <c r="T269" s="296" t="s">
        <v>78</v>
      </c>
      <c r="U269" s="19"/>
      <c r="V269" s="20" t="s">
        <v>72</v>
      </c>
      <c r="W269" s="21" t="s">
        <v>162</v>
      </c>
      <c r="X269" s="21" t="s">
        <v>163</v>
      </c>
      <c r="Y269" s="183"/>
    </row>
    <row r="270" spans="2:25" ht="15" customHeight="1">
      <c r="B270" s="330"/>
      <c r="C270" s="196"/>
      <c r="D270" s="321"/>
      <c r="E270" s="327"/>
      <c r="F270" s="32" t="s">
        <v>84</v>
      </c>
      <c r="G270" s="41"/>
      <c r="H270" s="28">
        <v>1</v>
      </c>
      <c r="I270" s="41"/>
      <c r="J270" s="23">
        <f>'Bredde av tiltak'!X271</f>
        <v>0</v>
      </c>
      <c r="K270" s="41"/>
      <c r="L270" s="307"/>
      <c r="M270" s="41"/>
      <c r="N270" s="303"/>
      <c r="O270" s="41"/>
      <c r="P270" s="290"/>
      <c r="Q270" s="39"/>
      <c r="R270" s="183"/>
      <c r="T270" s="297"/>
      <c r="U270" s="296" t="s">
        <v>79</v>
      </c>
      <c r="V270" s="15" t="s">
        <v>80</v>
      </c>
      <c r="W270" s="17">
        <f>SUMIFS('Inndata - Bygning'!Q:Q, 'Inndata - Bygning'!B:B, "61 Prefrabrikkerte rom")</f>
        <v>0</v>
      </c>
      <c r="X270" s="13">
        <f>IFERROR(W270/$W$276,0)</f>
        <v>0</v>
      </c>
      <c r="Y270" s="183"/>
    </row>
    <row r="271" spans="2:25" ht="15" customHeight="1">
      <c r="B271" s="330"/>
      <c r="C271" s="196"/>
      <c r="D271" s="321"/>
      <c r="E271" s="327"/>
      <c r="F271" s="32" t="s">
        <v>87</v>
      </c>
      <c r="G271" s="41"/>
      <c r="H271" s="28">
        <v>0.35</v>
      </c>
      <c r="I271" s="41"/>
      <c r="J271" s="23">
        <f>'Bredde av tiltak'!X272</f>
        <v>0</v>
      </c>
      <c r="K271" s="41"/>
      <c r="L271" s="307"/>
      <c r="M271" s="41"/>
      <c r="N271" s="303"/>
      <c r="O271" s="41"/>
      <c r="P271" s="290"/>
      <c r="Q271" s="39"/>
      <c r="R271" s="183"/>
      <c r="T271" s="297"/>
      <c r="U271" s="297"/>
      <c r="V271" s="15" t="s">
        <v>164</v>
      </c>
      <c r="W271" s="17">
        <f>SUMIFS('Inndata - Bygning'!R:R, 'Inndata - Bygning'!B:B, "61 Prefrabrikkerte rom")</f>
        <v>0</v>
      </c>
      <c r="X271" s="13">
        <f t="shared" ref="X271:X275" si="11">IFERROR(W271/$W$276,0)</f>
        <v>0</v>
      </c>
      <c r="Y271" s="183"/>
    </row>
    <row r="272" spans="2:25">
      <c r="B272" s="330"/>
      <c r="C272" s="196"/>
      <c r="D272" s="321"/>
      <c r="E272" s="327"/>
      <c r="F272" s="32" t="s">
        <v>89</v>
      </c>
      <c r="G272" s="41"/>
      <c r="H272" s="28">
        <v>0.5</v>
      </c>
      <c r="I272" s="41"/>
      <c r="J272" s="23">
        <f>'Bredde av tiltak'!X273</f>
        <v>0</v>
      </c>
      <c r="K272" s="41"/>
      <c r="L272" s="307"/>
      <c r="M272" s="41"/>
      <c r="N272" s="303"/>
      <c r="O272" s="41"/>
      <c r="P272" s="290"/>
      <c r="Q272" s="39"/>
      <c r="R272" s="183"/>
      <c r="T272" s="297"/>
      <c r="U272" s="297"/>
      <c r="V272" s="15" t="s">
        <v>87</v>
      </c>
      <c r="W272" s="17">
        <f>SUMIFS('Inndata - Bygning'!S:S, 'Inndata - Bygning'!B:B, "61 Prefrabrikkerte rom")</f>
        <v>0</v>
      </c>
      <c r="X272" s="13">
        <f t="shared" si="11"/>
        <v>0</v>
      </c>
      <c r="Y272" s="183"/>
    </row>
    <row r="273" spans="2:25">
      <c r="B273" s="330"/>
      <c r="C273" s="196"/>
      <c r="D273" s="322"/>
      <c r="E273" s="328"/>
      <c r="F273" s="33" t="s">
        <v>91</v>
      </c>
      <c r="G273" s="41"/>
      <c r="H273" s="30">
        <v>0</v>
      </c>
      <c r="I273" s="41"/>
      <c r="J273" s="142">
        <f>'Bredde av tiltak'!X274+'Bredde av tiltak'!X275</f>
        <v>0</v>
      </c>
      <c r="K273" s="41"/>
      <c r="L273" s="308"/>
      <c r="M273" s="41"/>
      <c r="N273" s="304"/>
      <c r="O273" s="41"/>
      <c r="P273" s="290"/>
      <c r="Q273" s="39"/>
      <c r="R273" s="183"/>
      <c r="T273" s="297"/>
      <c r="U273" s="297"/>
      <c r="V273" s="15" t="s">
        <v>89</v>
      </c>
      <c r="W273" s="17">
        <f>SUMIFS('Inndata - Bygning'!T:T, 'Inndata - Bygning'!B:B, "61 Prefrabrikkerte rom")</f>
        <v>0</v>
      </c>
      <c r="X273" s="13">
        <f t="shared" si="11"/>
        <v>0</v>
      </c>
      <c r="Y273" s="183"/>
    </row>
    <row r="274" spans="2:25">
      <c r="B274" s="330"/>
      <c r="C274" s="196"/>
      <c r="D274" s="40"/>
      <c r="E274" s="305"/>
      <c r="F274" s="305"/>
      <c r="G274" s="41"/>
      <c r="H274" s="42"/>
      <c r="I274" s="43"/>
      <c r="J274" s="44"/>
      <c r="K274" s="41"/>
      <c r="L274" s="45"/>
      <c r="M274" s="41"/>
      <c r="N274" s="45"/>
      <c r="O274" s="41"/>
      <c r="P274" s="290"/>
      <c r="Q274" s="39"/>
      <c r="R274" s="183"/>
      <c r="T274" s="297"/>
      <c r="U274" s="297"/>
      <c r="V274" s="15" t="s">
        <v>165</v>
      </c>
      <c r="W274" s="17">
        <f>SUMIFS('Inndata - Bygning'!U:U, 'Inndata - Bygning'!B:B, "61 Prefrabrikkerte rom")</f>
        <v>0</v>
      </c>
      <c r="X274" s="13">
        <f t="shared" si="11"/>
        <v>0</v>
      </c>
      <c r="Y274" s="183"/>
    </row>
    <row r="275" spans="2:25">
      <c r="B275" s="330"/>
      <c r="C275" s="196"/>
      <c r="D275" s="40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290"/>
      <c r="Q275" s="39"/>
      <c r="R275" s="183"/>
      <c r="T275" s="297"/>
      <c r="U275" s="297"/>
      <c r="V275" s="15" t="s">
        <v>91</v>
      </c>
      <c r="W275" s="17">
        <f>SUMIFS('Inndata - Bygning'!V:V, 'Inndata - Bygning'!B:B, "61 Prefrabrikkerte rom")</f>
        <v>0</v>
      </c>
      <c r="X275" s="13">
        <f t="shared" si="11"/>
        <v>0</v>
      </c>
      <c r="Y275" s="183"/>
    </row>
    <row r="276" spans="2:25">
      <c r="B276" s="330"/>
      <c r="C276" s="196"/>
      <c r="D276" s="40"/>
      <c r="E276" s="309"/>
      <c r="F276" s="309"/>
      <c r="G276" s="41"/>
      <c r="H276" s="42"/>
      <c r="I276" s="43"/>
      <c r="J276" s="44"/>
      <c r="K276" s="41"/>
      <c r="L276" s="45"/>
      <c r="M276" s="41"/>
      <c r="N276" s="45"/>
      <c r="O276" s="41"/>
      <c r="P276" s="290"/>
      <c r="Q276" s="39"/>
      <c r="R276" s="183"/>
      <c r="T276" s="298"/>
      <c r="U276" s="131"/>
      <c r="V276" s="136" t="s">
        <v>166</v>
      </c>
      <c r="W276" s="137">
        <f>SUM(W270:W275)</f>
        <v>0</v>
      </c>
      <c r="X276" s="138">
        <f>SUM(X270:X275)</f>
        <v>0</v>
      </c>
      <c r="Y276" s="183"/>
    </row>
    <row r="277" spans="2:25">
      <c r="B277" s="330"/>
      <c r="C277" s="196"/>
      <c r="D277" s="296" t="s">
        <v>104</v>
      </c>
      <c r="E277" s="299" t="s">
        <v>201</v>
      </c>
      <c r="F277" s="31" t="s">
        <v>105</v>
      </c>
      <c r="G277" s="41"/>
      <c r="H277" s="29">
        <f>2/3</f>
        <v>0.66666666666666663</v>
      </c>
      <c r="I277" s="41"/>
      <c r="J277" s="25">
        <f>'Bredde av tiltak'!X277</f>
        <v>0</v>
      </c>
      <c r="K277" s="41"/>
      <c r="L277" s="306">
        <f>SUMPRODUCT(H277:H279,J277:J279)</f>
        <v>0</v>
      </c>
      <c r="M277" s="41"/>
      <c r="N277" s="302">
        <v>0.35</v>
      </c>
      <c r="O277" s="41"/>
      <c r="P277" s="290"/>
      <c r="Q277" s="39"/>
      <c r="R277" s="183"/>
      <c r="T277" s="296" t="s">
        <v>104</v>
      </c>
      <c r="U277" s="296" t="s">
        <v>79</v>
      </c>
      <c r="V277" s="14" t="s">
        <v>105</v>
      </c>
      <c r="W277" s="16">
        <f>SUMIFS('Inndata - Bygning'!X:X, 'Inndata - Bygning'!B:B, "61 Prefabrikkerte rom")</f>
        <v>0</v>
      </c>
      <c r="X277" s="18">
        <f>IFERROR(W277/$W$276,0)</f>
        <v>0</v>
      </c>
      <c r="Y277" s="183"/>
    </row>
    <row r="278" spans="2:25">
      <c r="B278" s="330"/>
      <c r="C278" s="196"/>
      <c r="D278" s="297"/>
      <c r="E278" s="300"/>
      <c r="F278" s="32" t="s">
        <v>106</v>
      </c>
      <c r="G278" s="41"/>
      <c r="H278" s="28">
        <f>1/3</f>
        <v>0.33333333333333331</v>
      </c>
      <c r="I278" s="41"/>
      <c r="J278" s="26">
        <f>'Bredde av tiltak'!X278</f>
        <v>0</v>
      </c>
      <c r="K278" s="41"/>
      <c r="L278" s="307"/>
      <c r="M278" s="41"/>
      <c r="N278" s="303"/>
      <c r="O278" s="41"/>
      <c r="P278" s="290"/>
      <c r="Q278" s="39"/>
      <c r="R278" s="183"/>
      <c r="T278" s="297"/>
      <c r="U278" s="297"/>
      <c r="V278" s="15" t="s">
        <v>167</v>
      </c>
      <c r="W278" s="17">
        <f>SUMIFS('Inndata - Bygning'!Z:Z, 'Inndata - Bygning'!B:B, "61 Prefabrikkerte rom")</f>
        <v>0</v>
      </c>
      <c r="X278" s="13">
        <f>IFERROR(W278/$W$276,0)</f>
        <v>0</v>
      </c>
      <c r="Y278" s="183"/>
    </row>
    <row r="279" spans="2:25">
      <c r="B279" s="330"/>
      <c r="C279" s="196"/>
      <c r="D279" s="298"/>
      <c r="E279" s="301"/>
      <c r="F279" s="33" t="s">
        <v>107</v>
      </c>
      <c r="G279" s="41"/>
      <c r="H279" s="30">
        <v>0</v>
      </c>
      <c r="I279" s="41"/>
      <c r="J279" s="143">
        <f>'Bredde av tiltak'!X279</f>
        <v>0</v>
      </c>
      <c r="K279" s="41"/>
      <c r="L279" s="308"/>
      <c r="M279" s="41"/>
      <c r="N279" s="304"/>
      <c r="O279" s="41"/>
      <c r="P279" s="291"/>
      <c r="Q279" s="47"/>
      <c r="R279" s="183"/>
      <c r="T279" s="297"/>
      <c r="U279" s="297"/>
      <c r="V279" s="15" t="s">
        <v>107</v>
      </c>
      <c r="W279" s="17">
        <f>SUMIFS('Inndata - Bygning'!Y:Y, 'Inndata - Bygning'!B:B, "61 Prefabrikkerte rom")</f>
        <v>0</v>
      </c>
      <c r="X279" s="13">
        <f>IFERROR(W279/$W$276,0)</f>
        <v>0</v>
      </c>
      <c r="Y279" s="183"/>
    </row>
    <row r="280" spans="2:25">
      <c r="B280" s="330"/>
      <c r="C280" s="197"/>
      <c r="D280" s="46"/>
      <c r="E280" s="49" t="s">
        <v>202</v>
      </c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8"/>
      <c r="R280" s="183"/>
      <c r="T280" s="298"/>
      <c r="U280" s="298"/>
      <c r="V280" s="134" t="s">
        <v>166</v>
      </c>
      <c r="W280" s="139">
        <f>SUM(W277:W279)</f>
        <v>0</v>
      </c>
      <c r="X280" s="140">
        <f>SUM(X277:X279)</f>
        <v>0</v>
      </c>
      <c r="Y280" s="183"/>
    </row>
    <row r="281" spans="2:25">
      <c r="B281" s="330"/>
      <c r="R281" s="183"/>
      <c r="Y281" s="183"/>
    </row>
    <row r="282" spans="2:25">
      <c r="B282" s="330"/>
      <c r="R282" s="183"/>
      <c r="Y282" s="183"/>
    </row>
    <row r="283" spans="2:25">
      <c r="B283" s="330"/>
      <c r="R283" s="183"/>
      <c r="Y283" s="183"/>
    </row>
    <row r="284" spans="2:25">
      <c r="B284" s="330"/>
      <c r="R284" s="183"/>
      <c r="Y284" s="183"/>
    </row>
    <row r="285" spans="2:25">
      <c r="B285" s="330"/>
      <c r="R285" s="183"/>
      <c r="Y285" s="183"/>
    </row>
    <row r="286" spans="2:25">
      <c r="B286" s="331"/>
      <c r="C286" s="190"/>
      <c r="D286" s="190"/>
      <c r="E286" s="190"/>
      <c r="F286" s="193"/>
      <c r="G286" s="190"/>
      <c r="H286" s="190"/>
      <c r="I286" s="190"/>
      <c r="J286" s="190"/>
      <c r="K286" s="190"/>
      <c r="L286" s="190"/>
      <c r="M286" s="190"/>
      <c r="N286" s="190"/>
      <c r="O286" s="190"/>
      <c r="P286" s="190"/>
      <c r="Q286" s="193"/>
      <c r="R286" s="191"/>
      <c r="S286" s="190"/>
      <c r="T286" s="190"/>
      <c r="U286" s="190"/>
      <c r="V286" s="190"/>
      <c r="W286" s="190"/>
      <c r="X286" s="190"/>
      <c r="Y286" s="191"/>
    </row>
    <row r="287" spans="2:25" ht="12.95" customHeight="1">
      <c r="B287" s="329" t="s">
        <v>102</v>
      </c>
      <c r="R287" s="183"/>
      <c r="Y287" s="183"/>
    </row>
    <row r="288" spans="2:25" ht="12" customHeight="1">
      <c r="B288" s="330"/>
      <c r="R288" s="183"/>
      <c r="Y288" s="183"/>
    </row>
    <row r="289" spans="2:25" ht="38.85" customHeight="1">
      <c r="B289" s="330"/>
      <c r="C289" s="196"/>
      <c r="D289" s="52"/>
      <c r="E289" s="210"/>
      <c r="F289" s="210" t="s">
        <v>72</v>
      </c>
      <c r="G289" s="52"/>
      <c r="H289" s="53" t="s">
        <v>73</v>
      </c>
      <c r="I289" s="52"/>
      <c r="J289" s="53" t="s">
        <v>74</v>
      </c>
      <c r="K289" s="52"/>
      <c r="L289" s="53" t="s">
        <v>75</v>
      </c>
      <c r="M289" s="52"/>
      <c r="N289" s="53" t="s">
        <v>73</v>
      </c>
      <c r="O289" s="52"/>
      <c r="P289" s="53" t="s">
        <v>76</v>
      </c>
      <c r="Q289" s="39"/>
      <c r="R289" s="183"/>
      <c r="Y289" s="183"/>
    </row>
    <row r="290" spans="2:25" ht="12.75" customHeight="1">
      <c r="B290" s="330"/>
      <c r="C290" s="196"/>
      <c r="D290" s="229"/>
      <c r="E290" s="52"/>
      <c r="F290" s="52"/>
      <c r="G290" s="52"/>
      <c r="H290" s="53"/>
      <c r="I290" s="52"/>
      <c r="J290" s="53"/>
      <c r="K290" s="52"/>
      <c r="L290" s="53"/>
      <c r="M290" s="52"/>
      <c r="N290" s="53"/>
      <c r="O290" s="52"/>
      <c r="P290" s="53"/>
      <c r="Q290" s="39"/>
      <c r="R290" s="183"/>
      <c r="Y290" s="183"/>
    </row>
    <row r="291" spans="2:25" ht="15" customHeight="1">
      <c r="B291" s="330"/>
      <c r="C291" s="196"/>
      <c r="D291" s="320" t="s">
        <v>78</v>
      </c>
      <c r="E291" s="323" t="s">
        <v>203</v>
      </c>
      <c r="F291" s="31" t="s">
        <v>80</v>
      </c>
      <c r="G291" s="41"/>
      <c r="H291" s="29">
        <v>1</v>
      </c>
      <c r="I291" s="41"/>
      <c r="J291" s="22">
        <f>'Bredde av tiltak'!X292</f>
        <v>0</v>
      </c>
      <c r="K291" s="41"/>
      <c r="L291" s="306">
        <f>SUMPRODUCT(H291:H295,J291:J295)</f>
        <v>0</v>
      </c>
      <c r="M291" s="41"/>
      <c r="N291" s="302">
        <v>0.65</v>
      </c>
      <c r="O291" s="41"/>
      <c r="P291" s="289">
        <f>L291*N291+L299*N299</f>
        <v>0</v>
      </c>
      <c r="Q291" s="39"/>
      <c r="R291" s="183"/>
      <c r="T291" s="296" t="s">
        <v>78</v>
      </c>
      <c r="U291" s="19"/>
      <c r="V291" s="20" t="s">
        <v>72</v>
      </c>
      <c r="W291" s="21" t="s">
        <v>162</v>
      </c>
      <c r="X291" s="21" t="s">
        <v>163</v>
      </c>
      <c r="Y291" s="183"/>
    </row>
    <row r="292" spans="2:25" ht="15" customHeight="1">
      <c r="B292" s="330"/>
      <c r="C292" s="196"/>
      <c r="D292" s="321"/>
      <c r="E292" s="324"/>
      <c r="F292" s="32" t="s">
        <v>84</v>
      </c>
      <c r="G292" s="41"/>
      <c r="H292" s="28">
        <v>1</v>
      </c>
      <c r="I292" s="41"/>
      <c r="J292" s="23">
        <f>'Bredde av tiltak'!X293</f>
        <v>0</v>
      </c>
      <c r="K292" s="41"/>
      <c r="L292" s="307"/>
      <c r="M292" s="41"/>
      <c r="N292" s="303"/>
      <c r="O292" s="41"/>
      <c r="P292" s="290"/>
      <c r="Q292" s="39"/>
      <c r="R292" s="183"/>
      <c r="T292" s="297"/>
      <c r="U292" s="296" t="s">
        <v>79</v>
      </c>
      <c r="V292" s="15" t="s">
        <v>80</v>
      </c>
      <c r="W292" s="17">
        <f>SUMIFS('Inndata - Bygning'!Q:Q, 'Inndata - Bygning'!B:B, "68 Inventar")</f>
        <v>0</v>
      </c>
      <c r="X292" s="13">
        <f>IFERROR(W292/$W$298,0)</f>
        <v>0</v>
      </c>
      <c r="Y292" s="183"/>
    </row>
    <row r="293" spans="2:25" ht="15" customHeight="1">
      <c r="B293" s="330"/>
      <c r="C293" s="196"/>
      <c r="D293" s="321"/>
      <c r="E293" s="324"/>
      <c r="F293" s="32" t="s">
        <v>87</v>
      </c>
      <c r="G293" s="41"/>
      <c r="H293" s="28">
        <v>0.35</v>
      </c>
      <c r="I293" s="41"/>
      <c r="J293" s="23">
        <f>'Bredde av tiltak'!X294</f>
        <v>0</v>
      </c>
      <c r="K293" s="41"/>
      <c r="L293" s="307"/>
      <c r="M293" s="41"/>
      <c r="N293" s="303"/>
      <c r="O293" s="41"/>
      <c r="P293" s="290"/>
      <c r="Q293" s="39"/>
      <c r="R293" s="183"/>
      <c r="T293" s="297"/>
      <c r="U293" s="297"/>
      <c r="V293" s="15" t="s">
        <v>164</v>
      </c>
      <c r="W293" s="17">
        <f>SUMIFS('Inndata - Bygning'!R:R, 'Inndata - Bygning'!B:B, "68 Inventar")</f>
        <v>0</v>
      </c>
      <c r="X293" s="13">
        <f t="shared" ref="X293:X297" si="12">IFERROR(W293/$W$298,0)</f>
        <v>0</v>
      </c>
      <c r="Y293" s="183"/>
    </row>
    <row r="294" spans="2:25">
      <c r="B294" s="330"/>
      <c r="C294" s="196"/>
      <c r="D294" s="321"/>
      <c r="E294" s="324"/>
      <c r="F294" s="32" t="s">
        <v>89</v>
      </c>
      <c r="G294" s="41"/>
      <c r="H294" s="28">
        <v>0.5</v>
      </c>
      <c r="I294" s="41"/>
      <c r="J294" s="23">
        <f>'Bredde av tiltak'!X295</f>
        <v>0</v>
      </c>
      <c r="K294" s="41"/>
      <c r="L294" s="307"/>
      <c r="M294" s="41"/>
      <c r="N294" s="303"/>
      <c r="O294" s="41"/>
      <c r="P294" s="290"/>
      <c r="Q294" s="39"/>
      <c r="R294" s="183"/>
      <c r="T294" s="297"/>
      <c r="U294" s="297"/>
      <c r="V294" s="15" t="s">
        <v>87</v>
      </c>
      <c r="W294" s="17">
        <f>SUMIFS('Inndata - Bygning'!S:S, 'Inndata - Bygning'!B:B, "68 Inventar")</f>
        <v>0</v>
      </c>
      <c r="X294" s="13">
        <f t="shared" si="12"/>
        <v>0</v>
      </c>
      <c r="Y294" s="183"/>
    </row>
    <row r="295" spans="2:25">
      <c r="B295" s="330"/>
      <c r="C295" s="196"/>
      <c r="D295" s="322"/>
      <c r="E295" s="325"/>
      <c r="F295" s="33" t="s">
        <v>91</v>
      </c>
      <c r="G295" s="41"/>
      <c r="H295" s="30">
        <v>0</v>
      </c>
      <c r="I295" s="41"/>
      <c r="J295" s="142">
        <f>'Bredde av tiltak'!X296+'Bredde av tiltak'!X297</f>
        <v>0</v>
      </c>
      <c r="K295" s="41"/>
      <c r="L295" s="308"/>
      <c r="M295" s="41"/>
      <c r="N295" s="304"/>
      <c r="O295" s="41"/>
      <c r="P295" s="290"/>
      <c r="Q295" s="39"/>
      <c r="R295" s="183"/>
      <c r="T295" s="297"/>
      <c r="U295" s="297"/>
      <c r="V295" s="15" t="s">
        <v>89</v>
      </c>
      <c r="W295" s="17">
        <f>SUMIFS('Inndata - Bygning'!T:T, 'Inndata - Bygning'!B:B, "68 Inventar")</f>
        <v>0</v>
      </c>
      <c r="X295" s="13">
        <f t="shared" si="12"/>
        <v>0</v>
      </c>
      <c r="Y295" s="183"/>
    </row>
    <row r="296" spans="2:25">
      <c r="B296" s="330"/>
      <c r="C296" s="196"/>
      <c r="D296" s="40"/>
      <c r="E296" s="305"/>
      <c r="F296" s="305"/>
      <c r="G296" s="41"/>
      <c r="H296" s="42"/>
      <c r="I296" s="43"/>
      <c r="J296" s="44"/>
      <c r="K296" s="41"/>
      <c r="L296" s="45"/>
      <c r="M296" s="41"/>
      <c r="N296" s="45"/>
      <c r="O296" s="41"/>
      <c r="P296" s="290"/>
      <c r="Q296" s="39"/>
      <c r="R296" s="183"/>
      <c r="T296" s="297"/>
      <c r="U296" s="297"/>
      <c r="V296" s="15" t="s">
        <v>165</v>
      </c>
      <c r="W296" s="17">
        <f>SUMIFS('Inndata - Bygning'!U:U, 'Inndata - Bygning'!B:B, "68 Inventar")</f>
        <v>0</v>
      </c>
      <c r="X296" s="13">
        <f t="shared" si="12"/>
        <v>0</v>
      </c>
      <c r="Y296" s="183"/>
    </row>
    <row r="297" spans="2:25">
      <c r="B297" s="330"/>
      <c r="C297" s="196"/>
      <c r="D297" s="40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290"/>
      <c r="Q297" s="39"/>
      <c r="R297" s="183"/>
      <c r="T297" s="297"/>
      <c r="U297" s="297"/>
      <c r="V297" s="15" t="s">
        <v>91</v>
      </c>
      <c r="W297" s="17">
        <f>SUMIFS('Inndata - Bygning'!V:V, 'Inndata - Bygning'!B:B, "68 Inventar")</f>
        <v>0</v>
      </c>
      <c r="X297" s="13">
        <f t="shared" si="12"/>
        <v>0</v>
      </c>
      <c r="Y297" s="183"/>
    </row>
    <row r="298" spans="2:25">
      <c r="B298" s="330"/>
      <c r="C298" s="196"/>
      <c r="D298" s="40"/>
      <c r="E298" s="309"/>
      <c r="F298" s="309"/>
      <c r="G298" s="41"/>
      <c r="H298" s="42"/>
      <c r="I298" s="43"/>
      <c r="J298" s="44"/>
      <c r="K298" s="41"/>
      <c r="L298" s="45"/>
      <c r="M298" s="41"/>
      <c r="N298" s="45"/>
      <c r="O298" s="41"/>
      <c r="P298" s="290"/>
      <c r="Q298" s="39"/>
      <c r="R298" s="183"/>
      <c r="T298" s="298"/>
      <c r="U298" s="131"/>
      <c r="V298" s="136" t="s">
        <v>166</v>
      </c>
      <c r="W298" s="137">
        <f>SUM(W292:W297)</f>
        <v>0</v>
      </c>
      <c r="X298" s="138">
        <f>SUM(X292:X297)</f>
        <v>0</v>
      </c>
      <c r="Y298" s="183"/>
    </row>
    <row r="299" spans="2:25">
      <c r="B299" s="330"/>
      <c r="C299" s="196"/>
      <c r="D299" s="296" t="s">
        <v>104</v>
      </c>
      <c r="E299" s="299" t="s">
        <v>203</v>
      </c>
      <c r="F299" s="31" t="s">
        <v>105</v>
      </c>
      <c r="G299" s="41"/>
      <c r="H299" s="29">
        <f>2/3</f>
        <v>0.66666666666666663</v>
      </c>
      <c r="I299" s="41"/>
      <c r="J299" s="25">
        <f>'Bredde av tiltak'!X299</f>
        <v>0</v>
      </c>
      <c r="K299" s="41"/>
      <c r="L299" s="306">
        <f>SUMPRODUCT(H299:H301,J299:J301)</f>
        <v>0</v>
      </c>
      <c r="M299" s="41"/>
      <c r="N299" s="302">
        <v>0.35</v>
      </c>
      <c r="O299" s="41"/>
      <c r="P299" s="290"/>
      <c r="Q299" s="39"/>
      <c r="R299" s="183"/>
      <c r="T299" s="296" t="s">
        <v>104</v>
      </c>
      <c r="U299" s="296" t="s">
        <v>79</v>
      </c>
      <c r="V299" s="14" t="s">
        <v>105</v>
      </c>
      <c r="W299" s="16">
        <f>SUMIFS('Inndata - Bygning'!X:X, 'Inndata - Bygning'!B:B, "68 Inventar")</f>
        <v>0</v>
      </c>
      <c r="X299" s="18">
        <f>IFERROR(W299/$W$298,0)</f>
        <v>0</v>
      </c>
      <c r="Y299" s="183"/>
    </row>
    <row r="300" spans="2:25">
      <c r="B300" s="330"/>
      <c r="C300" s="196"/>
      <c r="D300" s="297"/>
      <c r="E300" s="300"/>
      <c r="F300" s="32" t="s">
        <v>106</v>
      </c>
      <c r="G300" s="41"/>
      <c r="H300" s="28">
        <f>1/3</f>
        <v>0.33333333333333331</v>
      </c>
      <c r="I300" s="41"/>
      <c r="J300" s="26">
        <f>'Bredde av tiltak'!X300</f>
        <v>0</v>
      </c>
      <c r="K300" s="41"/>
      <c r="L300" s="307"/>
      <c r="M300" s="41"/>
      <c r="N300" s="303"/>
      <c r="O300" s="41"/>
      <c r="P300" s="290"/>
      <c r="Q300" s="39"/>
      <c r="R300" s="183"/>
      <c r="T300" s="297"/>
      <c r="U300" s="297"/>
      <c r="V300" s="15" t="s">
        <v>167</v>
      </c>
      <c r="W300" s="17">
        <f>SUMIFS('Inndata - Bygning'!Z:Z, 'Inndata - Bygning'!B:B, "68 Inventar")</f>
        <v>0</v>
      </c>
      <c r="X300" s="13">
        <f>IFERROR(W300/$W$298,0)</f>
        <v>0</v>
      </c>
      <c r="Y300" s="183"/>
    </row>
    <row r="301" spans="2:25">
      <c r="B301" s="330"/>
      <c r="C301" s="196"/>
      <c r="D301" s="298"/>
      <c r="E301" s="301"/>
      <c r="F301" s="33" t="s">
        <v>107</v>
      </c>
      <c r="G301" s="41"/>
      <c r="H301" s="30">
        <v>0</v>
      </c>
      <c r="I301" s="41"/>
      <c r="J301" s="143">
        <f>'Bredde av tiltak'!X301</f>
        <v>0</v>
      </c>
      <c r="K301" s="41"/>
      <c r="L301" s="308"/>
      <c r="M301" s="41"/>
      <c r="N301" s="304"/>
      <c r="O301" s="41"/>
      <c r="P301" s="291"/>
      <c r="Q301" s="47"/>
      <c r="R301" s="183"/>
      <c r="T301" s="297"/>
      <c r="U301" s="297"/>
      <c r="V301" s="15" t="s">
        <v>107</v>
      </c>
      <c r="W301" s="17">
        <f>SUMIFS('Inndata - Bygning'!Y:Y, 'Inndata - Bygning'!B:B, "68 Inventar")</f>
        <v>0</v>
      </c>
      <c r="X301" s="13">
        <f>IFERROR(W301/$W$298,0)</f>
        <v>0</v>
      </c>
      <c r="Y301" s="183"/>
    </row>
    <row r="302" spans="2:25">
      <c r="B302" s="330"/>
      <c r="C302" s="197"/>
      <c r="D302" s="46"/>
      <c r="E302" s="49" t="s">
        <v>204</v>
      </c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8"/>
      <c r="R302" s="183"/>
      <c r="T302" s="298"/>
      <c r="U302" s="298"/>
      <c r="V302" s="134" t="s">
        <v>166</v>
      </c>
      <c r="W302" s="139">
        <f>SUM(W299:W301)</f>
        <v>0</v>
      </c>
      <c r="X302" s="140">
        <f>SUM(X299:X301)</f>
        <v>0</v>
      </c>
      <c r="Y302" s="183"/>
    </row>
    <row r="303" spans="2:25">
      <c r="B303" s="330"/>
      <c r="K303" s="9"/>
      <c r="M303" s="9"/>
      <c r="O303" s="9"/>
      <c r="R303" s="183"/>
      <c r="Y303" s="183"/>
    </row>
    <row r="304" spans="2:25">
      <c r="B304" s="330"/>
      <c r="K304" s="9"/>
      <c r="M304" s="9"/>
      <c r="O304" s="9"/>
      <c r="R304" s="183"/>
      <c r="Y304" s="183"/>
    </row>
    <row r="305" spans="2:25">
      <c r="B305" s="330"/>
      <c r="K305" s="9"/>
      <c r="M305" s="9"/>
      <c r="O305" s="9"/>
      <c r="R305" s="183"/>
      <c r="Y305" s="183"/>
    </row>
    <row r="306" spans="2:25">
      <c r="B306" s="330"/>
      <c r="K306" s="9"/>
      <c r="M306" s="9"/>
      <c r="O306" s="9"/>
      <c r="R306" s="183"/>
      <c r="Y306" s="183"/>
    </row>
    <row r="307" spans="2:25">
      <c r="B307" s="330"/>
      <c r="K307" s="9"/>
      <c r="M307" s="9"/>
      <c r="O307" s="9"/>
      <c r="R307" s="183"/>
      <c r="Y307" s="183"/>
    </row>
    <row r="308" spans="2:25">
      <c r="B308" s="331"/>
      <c r="C308" s="190"/>
      <c r="D308" s="190"/>
      <c r="E308" s="190"/>
      <c r="F308" s="193"/>
      <c r="G308" s="190"/>
      <c r="H308" s="190"/>
      <c r="I308" s="190"/>
      <c r="J308" s="190"/>
      <c r="K308" s="193"/>
      <c r="L308" s="190"/>
      <c r="M308" s="193"/>
      <c r="N308" s="190"/>
      <c r="O308" s="193"/>
      <c r="P308" s="190"/>
      <c r="Q308" s="193"/>
      <c r="R308" s="191"/>
      <c r="S308" s="190"/>
      <c r="T308" s="190"/>
      <c r="U308" s="190"/>
      <c r="V308" s="190"/>
      <c r="W308" s="190"/>
      <c r="X308" s="190"/>
      <c r="Y308" s="191"/>
    </row>
    <row r="309" spans="2:25" ht="12.95" customHeight="1">
      <c r="B309" s="329" t="s">
        <v>205</v>
      </c>
      <c r="K309" s="9"/>
      <c r="M309" s="9"/>
      <c r="O309" s="9"/>
      <c r="R309" s="183"/>
      <c r="Y309" s="183"/>
    </row>
    <row r="310" spans="2:25" ht="12" customHeight="1">
      <c r="B310" s="330"/>
      <c r="K310" s="9"/>
      <c r="M310" s="9"/>
      <c r="O310" s="9"/>
      <c r="R310" s="183"/>
      <c r="Y310" s="183"/>
    </row>
    <row r="311" spans="2:25" ht="38.85" customHeight="1">
      <c r="B311" s="330"/>
      <c r="C311" s="196"/>
      <c r="D311" s="52"/>
      <c r="E311" s="210"/>
      <c r="F311" s="210" t="s">
        <v>72</v>
      </c>
      <c r="G311" s="52"/>
      <c r="H311" s="53" t="s">
        <v>73</v>
      </c>
      <c r="I311" s="52"/>
      <c r="J311" s="53" t="s">
        <v>74</v>
      </c>
      <c r="K311" s="52"/>
      <c r="L311" s="53" t="s">
        <v>75</v>
      </c>
      <c r="M311" s="52"/>
      <c r="N311" s="53" t="s">
        <v>73</v>
      </c>
      <c r="O311" s="52"/>
      <c r="P311" s="53" t="s">
        <v>76</v>
      </c>
      <c r="Q311" s="39"/>
      <c r="R311" s="183"/>
      <c r="Y311" s="183"/>
    </row>
    <row r="312" spans="2:25" ht="12.75" customHeight="1">
      <c r="B312" s="330"/>
      <c r="C312" s="196"/>
      <c r="D312" s="229"/>
      <c r="E312" s="52"/>
      <c r="F312" s="52"/>
      <c r="G312" s="52"/>
      <c r="H312" s="53"/>
      <c r="I312" s="52"/>
      <c r="J312" s="53"/>
      <c r="K312" s="52"/>
      <c r="L312" s="53"/>
      <c r="M312" s="52"/>
      <c r="N312" s="53"/>
      <c r="O312" s="52"/>
      <c r="P312" s="53"/>
      <c r="Q312" s="39"/>
      <c r="R312" s="183"/>
      <c r="Y312" s="183"/>
    </row>
    <row r="313" spans="2:25" ht="15" customHeight="1">
      <c r="B313" s="330"/>
      <c r="C313" s="196"/>
      <c r="D313" s="320" t="s">
        <v>78</v>
      </c>
      <c r="E313" s="323" t="s">
        <v>205</v>
      </c>
      <c r="F313" s="31" t="s">
        <v>80</v>
      </c>
      <c r="G313" s="41"/>
      <c r="H313" s="29">
        <v>1</v>
      </c>
      <c r="I313" s="41"/>
      <c r="J313" s="22">
        <f>'Bredde av tiltak'!X314</f>
        <v>0</v>
      </c>
      <c r="K313" s="41"/>
      <c r="L313" s="306">
        <f>SUMPRODUCT(H313:H317,J313:J317)</f>
        <v>0</v>
      </c>
      <c r="M313" s="41"/>
      <c r="N313" s="302">
        <v>0.66</v>
      </c>
      <c r="O313" s="41"/>
      <c r="P313" s="289">
        <f>L313*N313+L321*N321</f>
        <v>0</v>
      </c>
      <c r="Q313" s="39"/>
      <c r="R313" s="183"/>
      <c r="T313" s="296" t="s">
        <v>78</v>
      </c>
      <c r="U313" s="19"/>
      <c r="V313" s="20" t="s">
        <v>72</v>
      </c>
      <c r="W313" s="21" t="s">
        <v>162</v>
      </c>
      <c r="X313" s="21" t="s">
        <v>163</v>
      </c>
      <c r="Y313" s="183"/>
    </row>
    <row r="314" spans="2:25" ht="15" customHeight="1">
      <c r="B314" s="330"/>
      <c r="C314" s="196"/>
      <c r="D314" s="321"/>
      <c r="E314" s="324"/>
      <c r="F314" s="32" t="s">
        <v>84</v>
      </c>
      <c r="G314" s="41"/>
      <c r="H314" s="28">
        <v>1</v>
      </c>
      <c r="I314" s="41"/>
      <c r="J314" s="23">
        <f>'Bredde av tiltak'!X315</f>
        <v>0</v>
      </c>
      <c r="K314" s="41"/>
      <c r="L314" s="307"/>
      <c r="M314" s="41"/>
      <c r="N314" s="303"/>
      <c r="O314" s="41"/>
      <c r="P314" s="290"/>
      <c r="Q314" s="39"/>
      <c r="R314" s="183"/>
      <c r="T314" s="297"/>
      <c r="U314" s="296" t="s">
        <v>79</v>
      </c>
      <c r="V314" s="15" t="s">
        <v>80</v>
      </c>
      <c r="W314" s="17">
        <f>SUMIFS('Inndata - Bygning'!Q:Q, 'Inndata - Bygning'!B:B, "Utomhus")</f>
        <v>0</v>
      </c>
      <c r="X314" s="13">
        <f>IFERROR(W314/$W$320,0)</f>
        <v>0</v>
      </c>
      <c r="Y314" s="183"/>
    </row>
    <row r="315" spans="2:25" ht="15" customHeight="1">
      <c r="B315" s="330"/>
      <c r="C315" s="196"/>
      <c r="D315" s="321"/>
      <c r="E315" s="324"/>
      <c r="F315" s="32" t="s">
        <v>87</v>
      </c>
      <c r="G315" s="41"/>
      <c r="H315" s="28">
        <v>0.35</v>
      </c>
      <c r="I315" s="41"/>
      <c r="J315" s="23">
        <f>'Bredde av tiltak'!X316</f>
        <v>0</v>
      </c>
      <c r="K315" s="41"/>
      <c r="L315" s="307"/>
      <c r="M315" s="41"/>
      <c r="N315" s="303"/>
      <c r="O315" s="41"/>
      <c r="P315" s="290"/>
      <c r="Q315" s="39"/>
      <c r="R315" s="183"/>
      <c r="T315" s="297"/>
      <c r="U315" s="297"/>
      <c r="V315" s="15" t="s">
        <v>164</v>
      </c>
      <c r="W315" s="17">
        <f>SUMIFS('Inndata - Bygning'!Q:Q, 'Inndata - Bygning'!B:B, "Utomhus")</f>
        <v>0</v>
      </c>
      <c r="X315" s="13">
        <f t="shared" ref="X315:X319" si="13">IFERROR(W315/$W$320,0)</f>
        <v>0</v>
      </c>
      <c r="Y315" s="183"/>
    </row>
    <row r="316" spans="2:25">
      <c r="B316" s="330"/>
      <c r="C316" s="196"/>
      <c r="D316" s="321"/>
      <c r="E316" s="324"/>
      <c r="F316" s="32" t="s">
        <v>89</v>
      </c>
      <c r="G316" s="41"/>
      <c r="H316" s="28">
        <v>0.5</v>
      </c>
      <c r="I316" s="41"/>
      <c r="J316" s="23">
        <f>'Bredde av tiltak'!X317</f>
        <v>0</v>
      </c>
      <c r="K316" s="41"/>
      <c r="L316" s="307"/>
      <c r="M316" s="41"/>
      <c r="N316" s="303"/>
      <c r="O316" s="41"/>
      <c r="P316" s="290"/>
      <c r="Q316" s="39"/>
      <c r="R316" s="183"/>
      <c r="T316" s="297"/>
      <c r="U316" s="297"/>
      <c r="V316" s="15" t="s">
        <v>87</v>
      </c>
      <c r="W316" s="17">
        <f>SUMIFS('Inndata - Bygning'!Q:Q, 'Inndata - Bygning'!B:B, "Utomhus")</f>
        <v>0</v>
      </c>
      <c r="X316" s="13">
        <f t="shared" si="13"/>
        <v>0</v>
      </c>
      <c r="Y316" s="183"/>
    </row>
    <row r="317" spans="2:25">
      <c r="B317" s="330"/>
      <c r="C317" s="196"/>
      <c r="D317" s="322"/>
      <c r="E317" s="325"/>
      <c r="F317" s="33" t="s">
        <v>91</v>
      </c>
      <c r="G317" s="41"/>
      <c r="H317" s="30">
        <v>0</v>
      </c>
      <c r="I317" s="41"/>
      <c r="J317" s="142">
        <f>'Bredde av tiltak'!X318+'Bredde av tiltak'!X319</f>
        <v>0</v>
      </c>
      <c r="K317" s="41"/>
      <c r="L317" s="308"/>
      <c r="M317" s="41"/>
      <c r="N317" s="304"/>
      <c r="O317" s="41"/>
      <c r="P317" s="290"/>
      <c r="Q317" s="39"/>
      <c r="R317" s="183"/>
      <c r="T317" s="297"/>
      <c r="U317" s="297"/>
      <c r="V317" s="15" t="s">
        <v>89</v>
      </c>
      <c r="W317" s="17">
        <f>SUMIFS('Inndata - Bygning'!Q:Q, 'Inndata - Bygning'!B:B, "Utomhus")</f>
        <v>0</v>
      </c>
      <c r="X317" s="13">
        <f t="shared" si="13"/>
        <v>0</v>
      </c>
      <c r="Y317" s="183"/>
    </row>
    <row r="318" spans="2:25">
      <c r="B318" s="330"/>
      <c r="C318" s="196"/>
      <c r="D318" s="40"/>
      <c r="E318" s="305"/>
      <c r="F318" s="305"/>
      <c r="G318" s="41"/>
      <c r="H318" s="42"/>
      <c r="I318" s="43"/>
      <c r="J318" s="44"/>
      <c r="K318" s="41"/>
      <c r="L318" s="45"/>
      <c r="M318" s="41"/>
      <c r="N318" s="45"/>
      <c r="O318" s="41"/>
      <c r="P318" s="290"/>
      <c r="Q318" s="39"/>
      <c r="R318" s="183"/>
      <c r="T318" s="297"/>
      <c r="U318" s="297"/>
      <c r="V318" s="15" t="s">
        <v>165</v>
      </c>
      <c r="W318" s="17">
        <f>SUMIFS('Inndata - Bygning'!Q:Q, 'Inndata - Bygning'!B:B, "Utomhus")</f>
        <v>0</v>
      </c>
      <c r="X318" s="13">
        <f t="shared" si="13"/>
        <v>0</v>
      </c>
      <c r="Y318" s="183"/>
    </row>
    <row r="319" spans="2:25">
      <c r="B319" s="330"/>
      <c r="C319" s="196"/>
      <c r="D319" s="40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290"/>
      <c r="Q319" s="39"/>
      <c r="R319" s="183"/>
      <c r="T319" s="297"/>
      <c r="U319" s="297"/>
      <c r="V319" s="15" t="s">
        <v>91</v>
      </c>
      <c r="W319" s="17">
        <f>SUMIFS('Inndata - Bygning'!Q:Q, 'Inndata - Bygning'!B:B, "Utomhus")</f>
        <v>0</v>
      </c>
      <c r="X319" s="13">
        <f t="shared" si="13"/>
        <v>0</v>
      </c>
      <c r="Y319" s="183"/>
    </row>
    <row r="320" spans="2:25">
      <c r="B320" s="330"/>
      <c r="C320" s="196"/>
      <c r="D320" s="40"/>
      <c r="E320" s="309"/>
      <c r="F320" s="309"/>
      <c r="G320" s="41"/>
      <c r="H320" s="42"/>
      <c r="I320" s="43"/>
      <c r="J320" s="44"/>
      <c r="K320" s="41"/>
      <c r="L320" s="45"/>
      <c r="M320" s="41"/>
      <c r="N320" s="45"/>
      <c r="O320" s="41"/>
      <c r="P320" s="290"/>
      <c r="Q320" s="39"/>
      <c r="R320" s="183"/>
      <c r="T320" s="298"/>
      <c r="U320" s="131"/>
      <c r="V320" s="136" t="s">
        <v>166</v>
      </c>
      <c r="W320" s="137">
        <f>SUM(W314:W319)</f>
        <v>0</v>
      </c>
      <c r="X320" s="138">
        <f>SUM(X314:X319)</f>
        <v>0</v>
      </c>
      <c r="Y320" s="183"/>
    </row>
    <row r="321" spans="2:25">
      <c r="B321" s="330"/>
      <c r="C321" s="196"/>
      <c r="D321" s="296" t="s">
        <v>104</v>
      </c>
      <c r="E321" s="299" t="s">
        <v>205</v>
      </c>
      <c r="F321" s="31" t="s">
        <v>105</v>
      </c>
      <c r="G321" s="41"/>
      <c r="H321" s="29">
        <f>2/3</f>
        <v>0.66666666666666663</v>
      </c>
      <c r="I321" s="41"/>
      <c r="J321" s="25">
        <f>'Bredde av tiltak'!X321</f>
        <v>0</v>
      </c>
      <c r="K321" s="41"/>
      <c r="L321" s="306">
        <f>SUMPRODUCT(H321:H323,J321:J323)</f>
        <v>0</v>
      </c>
      <c r="M321" s="41"/>
      <c r="N321" s="302">
        <v>0.33</v>
      </c>
      <c r="O321" s="41"/>
      <c r="P321" s="290"/>
      <c r="Q321" s="39"/>
      <c r="R321" s="183"/>
      <c r="T321" s="296" t="s">
        <v>104</v>
      </c>
      <c r="U321" s="296" t="s">
        <v>79</v>
      </c>
      <c r="V321" s="14" t="s">
        <v>105</v>
      </c>
      <c r="W321" s="16">
        <f>SUMIFS('Inndata - Bygning'!X:X, 'Inndata - Bygning'!B:B, "Utomhus")</f>
        <v>0</v>
      </c>
      <c r="X321" s="18">
        <f>IFERROR(W321/$W$320,0)</f>
        <v>0</v>
      </c>
      <c r="Y321" s="183"/>
    </row>
    <row r="322" spans="2:25">
      <c r="B322" s="330"/>
      <c r="C322" s="196"/>
      <c r="D322" s="297"/>
      <c r="E322" s="300"/>
      <c r="F322" s="32" t="s">
        <v>106</v>
      </c>
      <c r="G322" s="41"/>
      <c r="H322" s="28">
        <f>1/3</f>
        <v>0.33333333333333331</v>
      </c>
      <c r="I322" s="41"/>
      <c r="J322" s="26">
        <f>'Bredde av tiltak'!X322</f>
        <v>0</v>
      </c>
      <c r="K322" s="41"/>
      <c r="L322" s="307"/>
      <c r="M322" s="41"/>
      <c r="N322" s="303"/>
      <c r="O322" s="41"/>
      <c r="P322" s="290"/>
      <c r="Q322" s="39"/>
      <c r="R322" s="183"/>
      <c r="T322" s="297"/>
      <c r="U322" s="297"/>
      <c r="V322" s="15" t="s">
        <v>167</v>
      </c>
      <c r="W322" s="17">
        <f>SUMIFS('Inndata - Bygning'!Z:Z, 'Inndata - Bygning'!B:B, "Utomhus")</f>
        <v>0</v>
      </c>
      <c r="X322" s="13">
        <f>IFERROR(W322/$W$320,0)</f>
        <v>0</v>
      </c>
      <c r="Y322" s="183"/>
    </row>
    <row r="323" spans="2:25">
      <c r="B323" s="330"/>
      <c r="C323" s="196"/>
      <c r="D323" s="298"/>
      <c r="E323" s="301"/>
      <c r="F323" s="33" t="s">
        <v>107</v>
      </c>
      <c r="G323" s="41"/>
      <c r="H323" s="30">
        <v>0</v>
      </c>
      <c r="I323" s="41"/>
      <c r="J323" s="143">
        <f>'Bredde av tiltak'!X323</f>
        <v>0</v>
      </c>
      <c r="K323" s="41"/>
      <c r="L323" s="308"/>
      <c r="M323" s="41"/>
      <c r="N323" s="304"/>
      <c r="O323" s="41"/>
      <c r="P323" s="291"/>
      <c r="Q323" s="47"/>
      <c r="R323" s="183"/>
      <c r="T323" s="297"/>
      <c r="U323" s="297"/>
      <c r="V323" s="15" t="s">
        <v>107</v>
      </c>
      <c r="W323" s="17">
        <f>SUMIFS('Inndata - Bygning'!Y:Y, 'Inndata - Bygning'!B:B, "Utomhus")</f>
        <v>0</v>
      </c>
      <c r="X323" s="13">
        <f>IFERROR(W323/$W$320,0)</f>
        <v>0</v>
      </c>
      <c r="Y323" s="183"/>
    </row>
    <row r="324" spans="2:25">
      <c r="B324" s="330"/>
      <c r="C324" s="197"/>
      <c r="D324" s="46"/>
      <c r="E324" s="49" t="s">
        <v>206</v>
      </c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8"/>
      <c r="R324" s="183"/>
      <c r="T324" s="298"/>
      <c r="U324" s="298"/>
      <c r="V324" s="134" t="s">
        <v>166</v>
      </c>
      <c r="W324" s="139">
        <f>SUM(W321:W323)</f>
        <v>0</v>
      </c>
      <c r="X324" s="140">
        <f>SUM(X321:X323)</f>
        <v>0</v>
      </c>
      <c r="Y324" s="183"/>
    </row>
    <row r="325" spans="2:25">
      <c r="B325" s="330"/>
      <c r="K325" s="9"/>
      <c r="M325" s="9"/>
      <c r="O325" s="9"/>
      <c r="R325" s="183"/>
      <c r="Y325" s="183"/>
    </row>
    <row r="326" spans="2:25">
      <c r="B326" s="330"/>
      <c r="K326" s="9"/>
      <c r="M326" s="9"/>
      <c r="O326" s="9"/>
      <c r="R326" s="183"/>
      <c r="Y326" s="183"/>
    </row>
    <row r="327" spans="2:25">
      <c r="B327" s="330"/>
      <c r="K327" s="9"/>
      <c r="M327" s="9"/>
      <c r="O327" s="9"/>
      <c r="R327" s="183"/>
      <c r="Y327" s="183"/>
    </row>
    <row r="328" spans="2:25">
      <c r="B328" s="330"/>
      <c r="K328" s="9"/>
      <c r="M328" s="9"/>
      <c r="O328" s="9"/>
      <c r="R328" s="183"/>
      <c r="Y328" s="183"/>
    </row>
    <row r="329" spans="2:25">
      <c r="B329" s="330"/>
      <c r="K329" s="9"/>
      <c r="M329" s="9"/>
      <c r="O329" s="9"/>
      <c r="R329" s="183"/>
      <c r="Y329" s="183"/>
    </row>
    <row r="330" spans="2:25">
      <c r="B330" s="331"/>
      <c r="C330" s="190"/>
      <c r="D330" s="190"/>
      <c r="E330" s="190"/>
      <c r="F330" s="193"/>
      <c r="G330" s="190"/>
      <c r="H330" s="190"/>
      <c r="I330" s="190"/>
      <c r="J330" s="190"/>
      <c r="K330" s="193"/>
      <c r="L330" s="190"/>
      <c r="M330" s="193"/>
      <c r="N330" s="190"/>
      <c r="O330" s="193"/>
      <c r="P330" s="190"/>
      <c r="Q330" s="193"/>
      <c r="R330" s="191"/>
      <c r="S330" s="190"/>
      <c r="T330" s="190"/>
      <c r="U330" s="190"/>
      <c r="V330" s="190"/>
      <c r="W330" s="190"/>
      <c r="X330" s="190"/>
      <c r="Y330" s="191"/>
    </row>
    <row r="331" spans="2:25" ht="12.95" customHeight="1">
      <c r="B331" s="242"/>
      <c r="K331" s="9"/>
      <c r="M331" s="9"/>
      <c r="O331" s="9"/>
      <c r="R331" s="187"/>
      <c r="Y331" s="187"/>
    </row>
    <row r="332" spans="2:25">
      <c r="K332" s="9"/>
      <c r="M332" s="9"/>
      <c r="O332" s="9"/>
    </row>
    <row r="333" spans="2:25">
      <c r="K333" s="9"/>
      <c r="M333" s="9"/>
      <c r="O333" s="9"/>
    </row>
    <row r="334" spans="2:25">
      <c r="K334" s="9"/>
      <c r="M334" s="9"/>
      <c r="O334" s="9"/>
    </row>
    <row r="335" spans="2:25">
      <c r="K335" s="9"/>
      <c r="M335" s="9"/>
      <c r="O335" s="9"/>
    </row>
    <row r="336" spans="2:25">
      <c r="K336" s="9"/>
      <c r="M336" s="9"/>
      <c r="O336" s="9"/>
    </row>
    <row r="337" spans="11:15">
      <c r="K337" s="9"/>
      <c r="M337" s="9"/>
      <c r="O337" s="9"/>
    </row>
    <row r="338" spans="11:15">
      <c r="K338" s="9"/>
      <c r="M338" s="9"/>
      <c r="O338" s="9"/>
    </row>
    <row r="339" spans="11:15">
      <c r="K339" s="9"/>
      <c r="M339" s="9"/>
      <c r="O339" s="9"/>
    </row>
    <row r="340" spans="11:15">
      <c r="K340" s="9"/>
      <c r="M340" s="9"/>
      <c r="O340" s="9"/>
    </row>
    <row r="341" spans="11:15">
      <c r="K341" s="9"/>
      <c r="M341" s="9"/>
      <c r="O341" s="9"/>
    </row>
    <row r="342" spans="11:15">
      <c r="K342" s="9"/>
      <c r="M342" s="9"/>
      <c r="O342" s="9"/>
    </row>
    <row r="343" spans="11:15">
      <c r="K343" s="9"/>
      <c r="M343" s="9"/>
      <c r="O343" s="9"/>
    </row>
    <row r="344" spans="11:15">
      <c r="K344" s="9"/>
      <c r="M344" s="9"/>
      <c r="O344" s="9"/>
    </row>
    <row r="345" spans="11:15">
      <c r="K345" s="9"/>
      <c r="M345" s="9"/>
      <c r="O345" s="9"/>
    </row>
    <row r="346" spans="11:15">
      <c r="K346" s="9"/>
      <c r="M346" s="9"/>
      <c r="O346" s="9"/>
    </row>
    <row r="347" spans="11:15">
      <c r="K347" s="9"/>
      <c r="M347" s="9"/>
      <c r="O347" s="9"/>
    </row>
    <row r="348" spans="11:15">
      <c r="K348" s="9"/>
      <c r="M348" s="9"/>
      <c r="O348" s="9"/>
    </row>
    <row r="349" spans="11:15">
      <c r="K349" s="9"/>
      <c r="M349" s="9"/>
      <c r="O349" s="9"/>
    </row>
    <row r="350" spans="11:15">
      <c r="K350" s="9"/>
      <c r="M350" s="9"/>
      <c r="O350" s="9"/>
    </row>
    <row r="351" spans="11:15">
      <c r="K351" s="9"/>
      <c r="M351" s="9"/>
      <c r="O351" s="9"/>
    </row>
    <row r="352" spans="11:15">
      <c r="K352" s="9"/>
      <c r="M352" s="9"/>
      <c r="O352" s="9"/>
    </row>
    <row r="353" spans="11:15">
      <c r="K353" s="9"/>
      <c r="M353" s="9"/>
      <c r="O353" s="9"/>
    </row>
    <row r="354" spans="11:15">
      <c r="K354" s="9"/>
      <c r="M354" s="9"/>
      <c r="O354" s="9"/>
    </row>
    <row r="355" spans="11:15">
      <c r="K355" s="9"/>
      <c r="M355" s="9"/>
      <c r="O355" s="9"/>
    </row>
    <row r="356" spans="11:15">
      <c r="K356" s="9"/>
      <c r="M356" s="9"/>
      <c r="O356" s="9"/>
    </row>
    <row r="357" spans="11:15">
      <c r="K357" s="9"/>
      <c r="M357" s="9"/>
      <c r="O357" s="9"/>
    </row>
    <row r="358" spans="11:15">
      <c r="K358" s="9"/>
      <c r="M358" s="9"/>
      <c r="O358" s="9"/>
    </row>
    <row r="359" spans="11:15">
      <c r="K359" s="9"/>
      <c r="M359" s="9"/>
      <c r="O359" s="9"/>
    </row>
    <row r="360" spans="11:15">
      <c r="K360" s="9"/>
      <c r="M360" s="9"/>
      <c r="O360" s="9"/>
    </row>
    <row r="361" spans="11:15">
      <c r="K361" s="9"/>
      <c r="M361" s="9"/>
      <c r="O361" s="9"/>
    </row>
    <row r="362" spans="11:15">
      <c r="K362" s="9"/>
      <c r="M362" s="9"/>
      <c r="O362" s="9"/>
    </row>
    <row r="363" spans="11:15">
      <c r="K363" s="9"/>
      <c r="M363" s="9"/>
      <c r="O363" s="9"/>
    </row>
    <row r="364" spans="11:15">
      <c r="K364" s="9"/>
      <c r="M364" s="9"/>
      <c r="O364" s="9"/>
    </row>
    <row r="365" spans="11:15">
      <c r="K365" s="9"/>
      <c r="M365" s="9"/>
      <c r="O365" s="9"/>
    </row>
    <row r="366" spans="11:15">
      <c r="K366" s="9"/>
      <c r="M366" s="9"/>
      <c r="O366" s="9"/>
    </row>
    <row r="367" spans="11:15">
      <c r="K367" s="9"/>
      <c r="M367" s="9"/>
      <c r="O367" s="9"/>
    </row>
    <row r="368" spans="11:15">
      <c r="K368" s="9"/>
      <c r="M368" s="9"/>
      <c r="O368" s="9"/>
    </row>
    <row r="369" spans="11:15">
      <c r="K369" s="9"/>
      <c r="M369" s="9"/>
      <c r="O369" s="9"/>
    </row>
    <row r="370" spans="11:15">
      <c r="K370" s="9"/>
      <c r="M370" s="9"/>
      <c r="O370" s="9"/>
    </row>
    <row r="371" spans="11:15">
      <c r="K371" s="9"/>
      <c r="M371" s="9"/>
      <c r="O371" s="9"/>
    </row>
    <row r="372" spans="11:15">
      <c r="K372" s="9"/>
      <c r="M372" s="9"/>
      <c r="O372" s="9"/>
    </row>
    <row r="373" spans="11:15">
      <c r="K373" s="9"/>
      <c r="M373" s="9"/>
      <c r="O373" s="9"/>
    </row>
    <row r="374" spans="11:15">
      <c r="K374" s="9"/>
      <c r="M374" s="9"/>
      <c r="O374" s="9"/>
    </row>
    <row r="375" spans="11:15">
      <c r="K375" s="9"/>
      <c r="M375" s="9"/>
      <c r="O375" s="9"/>
    </row>
    <row r="376" spans="11:15">
      <c r="K376" s="9"/>
      <c r="M376" s="9"/>
      <c r="O376" s="9"/>
    </row>
    <row r="377" spans="11:15">
      <c r="K377" s="9"/>
      <c r="M377" s="9"/>
      <c r="O377" s="9"/>
    </row>
    <row r="378" spans="11:15">
      <c r="K378" s="9"/>
      <c r="M378" s="9"/>
      <c r="O378" s="9"/>
    </row>
    <row r="379" spans="11:15">
      <c r="K379" s="9"/>
      <c r="M379" s="9"/>
      <c r="O379" s="9"/>
    </row>
    <row r="380" spans="11:15">
      <c r="K380" s="9"/>
      <c r="M380" s="9"/>
      <c r="O380" s="9"/>
    </row>
    <row r="381" spans="11:15">
      <c r="K381" s="9"/>
      <c r="M381" s="9"/>
      <c r="O381" s="9"/>
    </row>
    <row r="382" spans="11:15">
      <c r="K382" s="9"/>
      <c r="M382" s="9"/>
      <c r="O382" s="9"/>
    </row>
    <row r="383" spans="11:15">
      <c r="K383" s="9"/>
      <c r="M383" s="9"/>
      <c r="O383" s="9"/>
    </row>
    <row r="384" spans="11:15">
      <c r="K384" s="9"/>
      <c r="M384" s="9"/>
      <c r="O384" s="9"/>
    </row>
    <row r="385" spans="11:15">
      <c r="K385" s="9"/>
      <c r="M385" s="9"/>
      <c r="O385" s="9"/>
    </row>
    <row r="386" spans="11:15">
      <c r="K386" s="9"/>
      <c r="M386" s="9"/>
      <c r="O386" s="9"/>
    </row>
    <row r="387" spans="11:15">
      <c r="K387" s="9"/>
      <c r="M387" s="9"/>
      <c r="O387" s="9"/>
    </row>
    <row r="388" spans="11:15">
      <c r="K388" s="9"/>
      <c r="M388" s="9"/>
      <c r="O388" s="9"/>
    </row>
    <row r="389" spans="11:15">
      <c r="K389" s="9"/>
      <c r="M389" s="9"/>
      <c r="O389" s="9"/>
    </row>
    <row r="390" spans="11:15">
      <c r="K390" s="9"/>
      <c r="M390" s="9"/>
      <c r="O390" s="9"/>
    </row>
    <row r="391" spans="11:15">
      <c r="K391" s="9"/>
      <c r="M391" s="9"/>
      <c r="O391" s="9"/>
    </row>
    <row r="392" spans="11:15">
      <c r="K392" s="9"/>
      <c r="M392" s="9"/>
      <c r="O392" s="9"/>
    </row>
    <row r="393" spans="11:15">
      <c r="K393" s="9"/>
      <c r="M393" s="9"/>
      <c r="O393" s="9"/>
    </row>
    <row r="394" spans="11:15">
      <c r="K394" s="9"/>
      <c r="M394" s="9"/>
      <c r="O394" s="9"/>
    </row>
    <row r="395" spans="11:15">
      <c r="K395" s="9"/>
      <c r="M395" s="9"/>
      <c r="O395" s="9"/>
    </row>
    <row r="396" spans="11:15">
      <c r="K396" s="9"/>
      <c r="M396" s="9"/>
      <c r="O396" s="9"/>
    </row>
    <row r="397" spans="11:15">
      <c r="K397" s="9"/>
      <c r="M397" s="9"/>
      <c r="O397" s="9"/>
    </row>
    <row r="398" spans="11:15">
      <c r="K398" s="9"/>
      <c r="M398" s="9"/>
      <c r="O398" s="9"/>
    </row>
    <row r="399" spans="11:15">
      <c r="K399" s="9"/>
      <c r="M399" s="9"/>
      <c r="O399" s="9"/>
    </row>
    <row r="400" spans="11:15">
      <c r="K400" s="9"/>
      <c r="M400" s="9"/>
      <c r="O400" s="9"/>
    </row>
    <row r="401" spans="11:15">
      <c r="K401" s="9"/>
      <c r="M401" s="9"/>
      <c r="O401" s="9"/>
    </row>
    <row r="402" spans="11:15">
      <c r="K402" s="9"/>
      <c r="M402" s="9"/>
      <c r="O402" s="9"/>
    </row>
    <row r="403" spans="11:15">
      <c r="K403" s="9"/>
      <c r="M403" s="9"/>
      <c r="O403" s="9"/>
    </row>
    <row r="404" spans="11:15">
      <c r="K404" s="9"/>
      <c r="M404" s="9"/>
      <c r="O404" s="9"/>
    </row>
    <row r="405" spans="11:15">
      <c r="K405" s="9"/>
      <c r="M405" s="9"/>
      <c r="O405" s="9"/>
    </row>
    <row r="406" spans="11:15">
      <c r="K406" s="9"/>
      <c r="M406" s="9"/>
      <c r="O406" s="9"/>
    </row>
    <row r="407" spans="11:15">
      <c r="K407" s="9"/>
      <c r="M407" s="9"/>
      <c r="O407" s="9"/>
    </row>
    <row r="408" spans="11:15">
      <c r="K408" s="9"/>
      <c r="M408" s="9"/>
      <c r="O408" s="9"/>
    </row>
    <row r="409" spans="11:15">
      <c r="K409" s="9"/>
      <c r="M409" s="9"/>
      <c r="O409" s="9"/>
    </row>
    <row r="410" spans="11:15">
      <c r="K410" s="9"/>
      <c r="M410" s="9"/>
      <c r="O410" s="9"/>
    </row>
    <row r="411" spans="11:15">
      <c r="K411" s="9"/>
      <c r="M411" s="9"/>
      <c r="O411" s="9"/>
    </row>
    <row r="412" spans="11:15">
      <c r="K412" s="9"/>
      <c r="M412" s="9"/>
      <c r="O412" s="9"/>
    </row>
    <row r="413" spans="11:15">
      <c r="K413" s="9"/>
      <c r="M413" s="9"/>
      <c r="O413" s="9"/>
    </row>
    <row r="414" spans="11:15">
      <c r="K414" s="9"/>
      <c r="M414" s="9"/>
      <c r="O414" s="9"/>
    </row>
    <row r="415" spans="11:15">
      <c r="K415" s="9"/>
      <c r="M415" s="9"/>
      <c r="O415" s="9"/>
    </row>
    <row r="416" spans="11:15">
      <c r="K416" s="9"/>
      <c r="M416" s="9"/>
      <c r="O416" s="9"/>
    </row>
    <row r="417" spans="11:15">
      <c r="K417" s="9"/>
      <c r="M417" s="9"/>
      <c r="O417" s="9"/>
    </row>
    <row r="418" spans="11:15">
      <c r="K418" s="9"/>
      <c r="M418" s="9"/>
      <c r="O418" s="9"/>
    </row>
    <row r="419" spans="11:15">
      <c r="K419" s="9"/>
      <c r="M419" s="9"/>
      <c r="O419" s="9"/>
    </row>
    <row r="420" spans="11:15">
      <c r="K420" s="9"/>
      <c r="M420" s="9"/>
      <c r="O420" s="9"/>
    </row>
    <row r="421" spans="11:15">
      <c r="K421" s="9"/>
      <c r="M421" s="9"/>
      <c r="O421" s="9"/>
    </row>
    <row r="422" spans="11:15">
      <c r="K422" s="9"/>
      <c r="M422" s="9"/>
      <c r="O422" s="9"/>
    </row>
    <row r="423" spans="11:15">
      <c r="K423" s="9"/>
      <c r="M423" s="9"/>
      <c r="O423" s="9"/>
    </row>
    <row r="424" spans="11:15">
      <c r="K424" s="9"/>
      <c r="M424" s="9"/>
      <c r="O424" s="9"/>
    </row>
    <row r="425" spans="11:15">
      <c r="K425" s="9"/>
      <c r="M425" s="9"/>
      <c r="O425" s="9"/>
    </row>
    <row r="426" spans="11:15">
      <c r="K426" s="9"/>
      <c r="M426" s="9"/>
      <c r="O426" s="9"/>
    </row>
    <row r="427" spans="11:15">
      <c r="K427" s="9"/>
      <c r="M427" s="9"/>
      <c r="O427" s="9"/>
    </row>
    <row r="428" spans="11:15">
      <c r="K428" s="9"/>
      <c r="M428" s="9"/>
      <c r="O428" s="9"/>
    </row>
    <row r="429" spans="11:15">
      <c r="K429" s="9"/>
      <c r="M429" s="9"/>
      <c r="O429" s="9"/>
    </row>
    <row r="430" spans="11:15">
      <c r="K430" s="9"/>
      <c r="M430" s="9"/>
      <c r="O430" s="9"/>
    </row>
    <row r="431" spans="11:15">
      <c r="K431" s="9"/>
      <c r="M431" s="9"/>
      <c r="O431" s="9"/>
    </row>
    <row r="432" spans="11:15">
      <c r="K432" s="9"/>
      <c r="M432" s="9"/>
      <c r="O432" s="9"/>
    </row>
    <row r="433" spans="11:15">
      <c r="K433" s="9"/>
      <c r="M433" s="9"/>
      <c r="O433" s="9"/>
    </row>
    <row r="434" spans="11:15">
      <c r="K434" s="9"/>
      <c r="M434" s="9"/>
      <c r="O434" s="9"/>
    </row>
    <row r="435" spans="11:15">
      <c r="K435" s="9"/>
      <c r="M435" s="9"/>
      <c r="O435" s="9"/>
    </row>
    <row r="436" spans="11:15">
      <c r="K436" s="9"/>
      <c r="M436" s="9"/>
      <c r="O436" s="9"/>
    </row>
    <row r="437" spans="11:15">
      <c r="K437" s="9"/>
      <c r="M437" s="9"/>
      <c r="O437" s="9"/>
    </row>
    <row r="438" spans="11:15">
      <c r="K438" s="9"/>
      <c r="M438" s="9"/>
      <c r="O438" s="9"/>
    </row>
    <row r="439" spans="11:15">
      <c r="K439" s="9"/>
      <c r="M439" s="9"/>
      <c r="O439" s="9"/>
    </row>
    <row r="440" spans="11:15">
      <c r="K440" s="9"/>
      <c r="M440" s="9"/>
      <c r="O440" s="9"/>
    </row>
    <row r="441" spans="11:15">
      <c r="K441" s="9"/>
      <c r="M441" s="9"/>
      <c r="O441" s="9"/>
    </row>
    <row r="442" spans="11:15">
      <c r="K442" s="9"/>
      <c r="M442" s="9"/>
      <c r="O442" s="9"/>
    </row>
    <row r="443" spans="11:15">
      <c r="K443" s="9"/>
      <c r="M443" s="9"/>
      <c r="O443" s="9"/>
    </row>
    <row r="444" spans="11:15">
      <c r="K444" s="9"/>
      <c r="M444" s="9"/>
      <c r="O444" s="9"/>
    </row>
    <row r="445" spans="11:15">
      <c r="K445" s="9"/>
      <c r="M445" s="9"/>
      <c r="O445" s="9"/>
    </row>
    <row r="446" spans="11:15">
      <c r="K446" s="9"/>
      <c r="M446" s="9"/>
      <c r="O446" s="9"/>
    </row>
    <row r="447" spans="11:15">
      <c r="K447" s="9"/>
      <c r="M447" s="9"/>
      <c r="O447" s="9"/>
    </row>
    <row r="448" spans="11:15">
      <c r="K448" s="9"/>
      <c r="M448" s="9"/>
      <c r="O448" s="9"/>
    </row>
    <row r="449" spans="11:15">
      <c r="K449" s="9"/>
      <c r="M449" s="9"/>
      <c r="O449" s="9"/>
    </row>
    <row r="450" spans="11:15">
      <c r="K450" s="9"/>
      <c r="M450" s="9"/>
      <c r="O450" s="9"/>
    </row>
    <row r="451" spans="11:15">
      <c r="K451" s="9"/>
      <c r="M451" s="9"/>
      <c r="O451" s="9"/>
    </row>
    <row r="452" spans="11:15">
      <c r="K452" s="9"/>
      <c r="M452" s="9"/>
      <c r="O452" s="9"/>
    </row>
    <row r="453" spans="11:15">
      <c r="K453" s="9"/>
      <c r="M453" s="9"/>
      <c r="O453" s="9"/>
    </row>
    <row r="454" spans="11:15">
      <c r="K454" s="9"/>
      <c r="M454" s="9"/>
      <c r="O454" s="9"/>
    </row>
    <row r="455" spans="11:15">
      <c r="K455" s="9"/>
      <c r="M455" s="9"/>
      <c r="O455" s="9"/>
    </row>
    <row r="456" spans="11:15">
      <c r="K456" s="9"/>
      <c r="M456" s="9"/>
      <c r="O456" s="9"/>
    </row>
    <row r="457" spans="11:15">
      <c r="K457" s="9"/>
      <c r="M457" s="9"/>
      <c r="O457" s="9"/>
    </row>
    <row r="458" spans="11:15">
      <c r="K458" s="9"/>
      <c r="M458" s="9"/>
      <c r="O458" s="9"/>
    </row>
    <row r="459" spans="11:15">
      <c r="K459" s="9"/>
      <c r="M459" s="9"/>
      <c r="O459" s="9"/>
    </row>
    <row r="460" spans="11:15">
      <c r="K460" s="9"/>
      <c r="M460" s="9"/>
      <c r="O460" s="9"/>
    </row>
    <row r="461" spans="11:15">
      <c r="K461" s="9"/>
      <c r="M461" s="9"/>
      <c r="O461" s="9"/>
    </row>
    <row r="462" spans="11:15">
      <c r="K462" s="9"/>
      <c r="M462" s="9"/>
      <c r="O462" s="9"/>
    </row>
    <row r="463" spans="11:15">
      <c r="K463" s="9"/>
      <c r="M463" s="9"/>
      <c r="O463" s="9"/>
    </row>
    <row r="464" spans="11:15">
      <c r="K464" s="9"/>
      <c r="M464" s="9"/>
      <c r="O464" s="9"/>
    </row>
    <row r="465" spans="11:15">
      <c r="K465" s="9"/>
      <c r="M465" s="9"/>
      <c r="O465" s="9"/>
    </row>
    <row r="466" spans="11:15">
      <c r="K466" s="9"/>
      <c r="M466" s="9"/>
      <c r="O466" s="9"/>
    </row>
    <row r="467" spans="11:15">
      <c r="K467" s="9"/>
      <c r="M467" s="9"/>
      <c r="O467" s="9"/>
    </row>
    <row r="468" spans="11:15">
      <c r="K468" s="9"/>
      <c r="M468" s="9"/>
      <c r="O468" s="9"/>
    </row>
    <row r="469" spans="11:15">
      <c r="K469" s="9"/>
      <c r="M469" s="9"/>
      <c r="O469" s="9"/>
    </row>
    <row r="470" spans="11:15">
      <c r="K470" s="9"/>
      <c r="M470" s="9"/>
      <c r="O470" s="9"/>
    </row>
    <row r="471" spans="11:15">
      <c r="K471" s="9"/>
      <c r="M471" s="9"/>
      <c r="O471" s="9"/>
    </row>
    <row r="472" spans="11:15">
      <c r="K472" s="9"/>
      <c r="M472" s="9"/>
      <c r="O472" s="9"/>
    </row>
    <row r="473" spans="11:15">
      <c r="K473" s="9"/>
      <c r="M473" s="9"/>
      <c r="O473" s="9"/>
    </row>
    <row r="474" spans="11:15">
      <c r="K474" s="9"/>
      <c r="M474" s="9"/>
      <c r="O474" s="9"/>
    </row>
    <row r="475" spans="11:15">
      <c r="K475" s="9"/>
      <c r="M475" s="9"/>
      <c r="O475" s="9"/>
    </row>
    <row r="476" spans="11:15">
      <c r="K476" s="9"/>
      <c r="M476" s="9"/>
      <c r="O476" s="9"/>
    </row>
    <row r="477" spans="11:15">
      <c r="K477" s="9"/>
      <c r="M477" s="9"/>
      <c r="O477" s="9"/>
    </row>
    <row r="478" spans="11:15">
      <c r="K478" s="9"/>
      <c r="M478" s="9"/>
      <c r="O478" s="9"/>
    </row>
    <row r="479" spans="11:15">
      <c r="K479" s="9"/>
      <c r="M479" s="9"/>
      <c r="O479" s="9"/>
    </row>
    <row r="480" spans="11:15">
      <c r="K480" s="9"/>
      <c r="M480" s="9"/>
      <c r="O480" s="9"/>
    </row>
    <row r="481" spans="11:15">
      <c r="K481" s="9"/>
      <c r="M481" s="9"/>
      <c r="O481" s="9"/>
    </row>
    <row r="482" spans="11:15">
      <c r="K482" s="9"/>
      <c r="M482" s="9"/>
      <c r="O482" s="9"/>
    </row>
    <row r="483" spans="11:15">
      <c r="K483" s="9"/>
      <c r="M483" s="9"/>
      <c r="O483" s="9"/>
    </row>
    <row r="484" spans="11:15">
      <c r="K484" s="9"/>
      <c r="M484" s="9"/>
      <c r="O484" s="9"/>
    </row>
    <row r="485" spans="11:15">
      <c r="K485" s="9"/>
      <c r="M485" s="9"/>
      <c r="O485" s="9"/>
    </row>
    <row r="486" spans="11:15">
      <c r="K486" s="9"/>
      <c r="M486" s="9"/>
      <c r="O486" s="9"/>
    </row>
    <row r="487" spans="11:15">
      <c r="K487" s="9"/>
      <c r="M487" s="9"/>
      <c r="O487" s="9"/>
    </row>
    <row r="488" spans="11:15">
      <c r="K488" s="9"/>
      <c r="M488" s="9"/>
      <c r="O488" s="9"/>
    </row>
    <row r="489" spans="11:15">
      <c r="K489" s="9"/>
      <c r="M489" s="9"/>
      <c r="O489" s="9"/>
    </row>
    <row r="490" spans="11:15">
      <c r="K490" s="9"/>
      <c r="M490" s="9"/>
      <c r="O490" s="9"/>
    </row>
    <row r="491" spans="11:15">
      <c r="K491" s="9"/>
      <c r="M491" s="9"/>
      <c r="O491" s="9"/>
    </row>
    <row r="492" spans="11:15">
      <c r="K492" s="9"/>
      <c r="M492" s="9"/>
      <c r="O492" s="9"/>
    </row>
    <row r="493" spans="11:15">
      <c r="K493" s="9"/>
      <c r="M493" s="9"/>
      <c r="O493" s="9"/>
    </row>
    <row r="494" spans="11:15">
      <c r="K494" s="9"/>
      <c r="M494" s="9"/>
      <c r="O494" s="9"/>
    </row>
    <row r="495" spans="11:15">
      <c r="K495" s="9"/>
      <c r="M495" s="9"/>
      <c r="O495" s="9"/>
    </row>
    <row r="496" spans="11:15">
      <c r="K496" s="9"/>
      <c r="M496" s="9"/>
      <c r="O496" s="9"/>
    </row>
    <row r="497" spans="11:15">
      <c r="K497" s="9"/>
      <c r="M497" s="9"/>
      <c r="O497" s="9"/>
    </row>
    <row r="498" spans="11:15">
      <c r="K498" s="9"/>
      <c r="M498" s="9"/>
      <c r="O498" s="9"/>
    </row>
    <row r="499" spans="11:15">
      <c r="K499" s="9"/>
      <c r="M499" s="9"/>
      <c r="O499" s="9"/>
    </row>
    <row r="500" spans="11:15">
      <c r="K500" s="9"/>
      <c r="M500" s="9"/>
      <c r="O500" s="9"/>
    </row>
    <row r="501" spans="11:15">
      <c r="K501" s="9"/>
      <c r="M501" s="9"/>
      <c r="O501" s="9"/>
    </row>
    <row r="502" spans="11:15">
      <c r="K502" s="9"/>
      <c r="M502" s="9"/>
      <c r="O502" s="9"/>
    </row>
    <row r="503" spans="11:15">
      <c r="K503" s="9"/>
      <c r="M503" s="9"/>
      <c r="O503" s="9"/>
    </row>
    <row r="504" spans="11:15">
      <c r="K504" s="9"/>
      <c r="M504" s="9"/>
      <c r="O504" s="9"/>
    </row>
    <row r="505" spans="11:15">
      <c r="K505" s="9"/>
      <c r="M505" s="9"/>
      <c r="O505" s="9"/>
    </row>
    <row r="506" spans="11:15">
      <c r="K506" s="9"/>
      <c r="M506" s="9"/>
      <c r="O506" s="9"/>
    </row>
    <row r="507" spans="11:15">
      <c r="K507" s="9"/>
      <c r="M507" s="9"/>
      <c r="O507" s="9"/>
    </row>
    <row r="508" spans="11:15">
      <c r="K508" s="9"/>
      <c r="M508" s="9"/>
      <c r="O508" s="9"/>
    </row>
    <row r="509" spans="11:15">
      <c r="K509" s="9"/>
      <c r="M509" s="9"/>
      <c r="O509" s="9"/>
    </row>
    <row r="510" spans="11:15">
      <c r="K510" s="9"/>
      <c r="M510" s="9"/>
      <c r="O510" s="9"/>
    </row>
    <row r="511" spans="11:15">
      <c r="K511" s="9"/>
      <c r="M511" s="9"/>
      <c r="O511" s="9"/>
    </row>
    <row r="512" spans="11:15">
      <c r="K512" s="9"/>
      <c r="M512" s="9"/>
      <c r="O512" s="9"/>
    </row>
    <row r="513" spans="11:15">
      <c r="K513" s="9"/>
      <c r="M513" s="9"/>
      <c r="O513" s="9"/>
    </row>
    <row r="514" spans="11:15">
      <c r="K514" s="9"/>
      <c r="M514" s="9"/>
      <c r="O514" s="9"/>
    </row>
    <row r="515" spans="11:15">
      <c r="K515" s="9"/>
      <c r="M515" s="9"/>
      <c r="O515" s="9"/>
    </row>
    <row r="516" spans="11:15">
      <c r="K516" s="9"/>
      <c r="M516" s="9"/>
      <c r="O516" s="9"/>
    </row>
    <row r="517" spans="11:15">
      <c r="K517" s="9"/>
      <c r="M517" s="9"/>
      <c r="O517" s="9"/>
    </row>
    <row r="518" spans="11:15">
      <c r="K518" s="9"/>
      <c r="M518" s="9"/>
      <c r="O518" s="9"/>
    </row>
    <row r="519" spans="11:15">
      <c r="K519" s="9"/>
      <c r="M519" s="9"/>
      <c r="O519" s="9"/>
    </row>
    <row r="520" spans="11:15">
      <c r="K520" s="9"/>
      <c r="M520" s="9"/>
      <c r="O520" s="9"/>
    </row>
    <row r="521" spans="11:15">
      <c r="K521" s="9"/>
      <c r="M521" s="9"/>
      <c r="O521" s="9"/>
    </row>
    <row r="522" spans="11:15">
      <c r="K522" s="9"/>
      <c r="M522" s="9"/>
      <c r="O522" s="9"/>
    </row>
    <row r="523" spans="11:15">
      <c r="K523" s="9"/>
      <c r="M523" s="9"/>
      <c r="O523" s="9"/>
    </row>
    <row r="524" spans="11:15">
      <c r="K524" s="9"/>
      <c r="M524" s="9"/>
      <c r="O524" s="9"/>
    </row>
    <row r="525" spans="11:15">
      <c r="K525" s="9"/>
      <c r="M525" s="9"/>
      <c r="O525" s="9"/>
    </row>
    <row r="526" spans="11:15">
      <c r="K526" s="9"/>
      <c r="M526" s="9"/>
      <c r="O526" s="9"/>
    </row>
    <row r="527" spans="11:15">
      <c r="K527" s="9"/>
      <c r="M527" s="9"/>
      <c r="O527" s="9"/>
    </row>
    <row r="528" spans="11:15">
      <c r="K528" s="9"/>
      <c r="M528" s="9"/>
      <c r="O528" s="9"/>
    </row>
    <row r="529" spans="11:15">
      <c r="K529" s="9"/>
      <c r="M529" s="9"/>
      <c r="O529" s="9"/>
    </row>
    <row r="530" spans="11:15">
      <c r="K530" s="9"/>
      <c r="M530" s="9"/>
      <c r="O530" s="9"/>
    </row>
    <row r="531" spans="11:15">
      <c r="K531" s="9"/>
      <c r="M531" s="9"/>
      <c r="O531" s="9"/>
    </row>
    <row r="532" spans="11:15">
      <c r="K532" s="9"/>
      <c r="M532" s="9"/>
      <c r="O532" s="9"/>
    </row>
    <row r="533" spans="11:15">
      <c r="K533" s="9"/>
      <c r="M533" s="9"/>
      <c r="O533" s="9"/>
    </row>
    <row r="534" spans="11:15">
      <c r="K534" s="9"/>
      <c r="M534" s="9"/>
      <c r="O534" s="9"/>
    </row>
    <row r="535" spans="11:15">
      <c r="K535" s="9"/>
      <c r="M535" s="9"/>
      <c r="O535" s="9"/>
    </row>
    <row r="536" spans="11:15">
      <c r="K536" s="9"/>
      <c r="M536" s="9"/>
      <c r="O536" s="9"/>
    </row>
    <row r="537" spans="11:15">
      <c r="K537" s="9"/>
      <c r="M537" s="9"/>
      <c r="O537" s="9"/>
    </row>
    <row r="538" spans="11:15">
      <c r="K538" s="9"/>
      <c r="M538" s="9"/>
      <c r="O538" s="9"/>
    </row>
    <row r="539" spans="11:15">
      <c r="K539" s="9"/>
      <c r="M539" s="9"/>
      <c r="O539" s="9"/>
    </row>
    <row r="540" spans="11:15">
      <c r="K540" s="9"/>
      <c r="M540" s="9"/>
      <c r="O540" s="9"/>
    </row>
    <row r="541" spans="11:15">
      <c r="K541" s="9"/>
      <c r="M541" s="9"/>
      <c r="O541" s="9"/>
    </row>
    <row r="542" spans="11:15">
      <c r="K542" s="9"/>
      <c r="M542" s="9"/>
      <c r="O542" s="9"/>
    </row>
    <row r="543" spans="11:15">
      <c r="K543" s="9"/>
      <c r="M543" s="9"/>
      <c r="O543" s="9"/>
    </row>
    <row r="544" spans="11:15">
      <c r="K544" s="9"/>
      <c r="M544" s="9"/>
      <c r="O544" s="9"/>
    </row>
    <row r="545" spans="11:15">
      <c r="K545" s="9"/>
      <c r="M545" s="9"/>
      <c r="O545" s="9"/>
    </row>
    <row r="546" spans="11:15">
      <c r="K546" s="9"/>
      <c r="M546" s="9"/>
      <c r="O546" s="9"/>
    </row>
    <row r="547" spans="11:15">
      <c r="K547" s="9"/>
      <c r="M547" s="9"/>
      <c r="O547" s="9"/>
    </row>
    <row r="548" spans="11:15">
      <c r="K548" s="9"/>
      <c r="M548" s="9"/>
      <c r="O548" s="9"/>
    </row>
    <row r="549" spans="11:15">
      <c r="K549" s="9"/>
      <c r="M549" s="9"/>
      <c r="O549" s="9"/>
    </row>
    <row r="550" spans="11:15">
      <c r="K550" s="9"/>
      <c r="M550" s="9"/>
      <c r="O550" s="9"/>
    </row>
    <row r="551" spans="11:15">
      <c r="K551" s="9"/>
      <c r="M551" s="9"/>
      <c r="O551" s="9"/>
    </row>
    <row r="552" spans="11:15">
      <c r="K552" s="9"/>
      <c r="M552" s="9"/>
      <c r="O552" s="9"/>
    </row>
    <row r="553" spans="11:15">
      <c r="K553" s="9"/>
      <c r="M553" s="9"/>
      <c r="O553" s="9"/>
    </row>
    <row r="554" spans="11:15">
      <c r="K554" s="9"/>
      <c r="M554" s="9"/>
      <c r="O554" s="9"/>
    </row>
    <row r="555" spans="11:15">
      <c r="K555" s="9"/>
      <c r="M555" s="9"/>
      <c r="O555" s="9"/>
    </row>
    <row r="556" spans="11:15">
      <c r="K556" s="9"/>
      <c r="M556" s="9"/>
      <c r="O556" s="9"/>
    </row>
    <row r="557" spans="11:15">
      <c r="K557" s="9"/>
      <c r="M557" s="9"/>
      <c r="O557" s="9"/>
    </row>
    <row r="558" spans="11:15">
      <c r="K558" s="9"/>
      <c r="M558" s="9"/>
      <c r="O558" s="9"/>
    </row>
    <row r="559" spans="11:15">
      <c r="K559" s="9"/>
      <c r="M559" s="9"/>
      <c r="O559" s="9"/>
    </row>
    <row r="560" spans="11:15">
      <c r="K560" s="9"/>
      <c r="M560" s="9"/>
      <c r="O560" s="9"/>
    </row>
    <row r="561" spans="11:15">
      <c r="K561" s="9"/>
      <c r="M561" s="9"/>
      <c r="O561" s="9"/>
    </row>
    <row r="562" spans="11:15">
      <c r="K562" s="9"/>
      <c r="M562" s="9"/>
      <c r="O562" s="9"/>
    </row>
    <row r="563" spans="11:15">
      <c r="K563" s="9"/>
      <c r="M563" s="9"/>
      <c r="O563" s="9"/>
    </row>
    <row r="564" spans="11:15">
      <c r="K564" s="9"/>
      <c r="M564" s="9"/>
      <c r="O564" s="9"/>
    </row>
    <row r="565" spans="11:15">
      <c r="K565" s="9"/>
      <c r="M565" s="9"/>
      <c r="O565" s="9"/>
    </row>
    <row r="566" spans="11:15">
      <c r="K566" s="9"/>
      <c r="M566" s="9"/>
      <c r="O566" s="9"/>
    </row>
    <row r="567" spans="11:15">
      <c r="K567" s="9"/>
      <c r="M567" s="9"/>
      <c r="O567" s="9"/>
    </row>
    <row r="568" spans="11:15">
      <c r="K568" s="9"/>
      <c r="M568" s="9"/>
      <c r="O568" s="9"/>
    </row>
    <row r="569" spans="11:15">
      <c r="K569" s="9"/>
      <c r="M569" s="9"/>
      <c r="O569" s="9"/>
    </row>
    <row r="570" spans="11:15">
      <c r="K570" s="9"/>
      <c r="M570" s="9"/>
      <c r="O570" s="9"/>
    </row>
    <row r="571" spans="11:15">
      <c r="K571" s="9"/>
      <c r="M571" s="9"/>
      <c r="O571" s="9"/>
    </row>
    <row r="572" spans="11:15">
      <c r="K572" s="9"/>
      <c r="M572" s="9"/>
      <c r="O572" s="9"/>
    </row>
    <row r="573" spans="11:15">
      <c r="K573" s="9"/>
      <c r="M573" s="9"/>
      <c r="O573" s="9"/>
    </row>
    <row r="574" spans="11:15">
      <c r="K574" s="9"/>
      <c r="M574" s="9"/>
      <c r="O574" s="9"/>
    </row>
    <row r="575" spans="11:15">
      <c r="K575" s="9"/>
      <c r="M575" s="9"/>
      <c r="O575" s="9"/>
    </row>
    <row r="576" spans="11:15">
      <c r="K576" s="9"/>
      <c r="M576" s="9"/>
      <c r="O576" s="9"/>
    </row>
    <row r="577" spans="11:15">
      <c r="K577" s="9"/>
      <c r="M577" s="9"/>
      <c r="O577" s="9"/>
    </row>
    <row r="578" spans="11:15">
      <c r="K578" s="9"/>
      <c r="M578" s="9"/>
      <c r="O578" s="9"/>
    </row>
    <row r="579" spans="11:15">
      <c r="K579" s="9"/>
      <c r="M579" s="9"/>
      <c r="O579" s="9"/>
    </row>
    <row r="580" spans="11:15">
      <c r="K580" s="9"/>
      <c r="M580" s="9"/>
      <c r="O580" s="9"/>
    </row>
    <row r="581" spans="11:15">
      <c r="K581" s="9"/>
      <c r="M581" s="9"/>
      <c r="O581" s="9"/>
    </row>
    <row r="582" spans="11:15">
      <c r="K582" s="9"/>
      <c r="M582" s="9"/>
      <c r="O582" s="9"/>
    </row>
    <row r="583" spans="11:15">
      <c r="K583" s="9"/>
      <c r="M583" s="9"/>
      <c r="O583" s="9"/>
    </row>
    <row r="584" spans="11:15">
      <c r="K584" s="9"/>
      <c r="M584" s="9"/>
      <c r="O584" s="9"/>
    </row>
    <row r="585" spans="11:15">
      <c r="K585" s="9"/>
      <c r="M585" s="9"/>
      <c r="O585" s="9"/>
    </row>
    <row r="586" spans="11:15">
      <c r="K586" s="9"/>
      <c r="M586" s="9"/>
      <c r="O586" s="9"/>
    </row>
    <row r="587" spans="11:15">
      <c r="K587" s="9"/>
      <c r="M587" s="9"/>
      <c r="O587" s="9"/>
    </row>
    <row r="588" spans="11:15">
      <c r="K588" s="9"/>
      <c r="M588" s="9"/>
      <c r="O588" s="9"/>
    </row>
    <row r="589" spans="11:15">
      <c r="K589" s="9"/>
      <c r="M589" s="9"/>
      <c r="O589" s="9"/>
    </row>
    <row r="590" spans="11:15">
      <c r="K590" s="9"/>
      <c r="M590" s="9"/>
      <c r="O590" s="9"/>
    </row>
    <row r="591" spans="11:15">
      <c r="K591" s="9"/>
      <c r="M591" s="9"/>
      <c r="O591" s="9"/>
    </row>
    <row r="592" spans="11:15">
      <c r="K592" s="9"/>
      <c r="M592" s="9"/>
      <c r="O592" s="9"/>
    </row>
    <row r="593" spans="11:15">
      <c r="K593" s="9"/>
      <c r="M593" s="9"/>
      <c r="O593" s="9"/>
    </row>
    <row r="594" spans="11:15">
      <c r="K594" s="9"/>
      <c r="M594" s="9"/>
      <c r="O594" s="9"/>
    </row>
    <row r="595" spans="11:15">
      <c r="K595" s="9"/>
      <c r="M595" s="9"/>
      <c r="O595" s="9"/>
    </row>
    <row r="596" spans="11:15">
      <c r="K596" s="9"/>
      <c r="M596" s="9"/>
      <c r="O596" s="9"/>
    </row>
    <row r="597" spans="11:15">
      <c r="K597" s="9"/>
      <c r="M597" s="9"/>
      <c r="O597" s="9"/>
    </row>
    <row r="598" spans="11:15">
      <c r="K598" s="9"/>
      <c r="M598" s="9"/>
      <c r="O598" s="9"/>
    </row>
    <row r="599" spans="11:15">
      <c r="K599" s="9"/>
      <c r="M599" s="9"/>
      <c r="O599" s="9"/>
    </row>
    <row r="600" spans="11:15">
      <c r="K600" s="9"/>
      <c r="M600" s="9"/>
      <c r="O600" s="9"/>
    </row>
    <row r="601" spans="11:15">
      <c r="K601" s="9"/>
      <c r="M601" s="9"/>
      <c r="O601" s="9"/>
    </row>
    <row r="602" spans="11:15">
      <c r="K602" s="9"/>
      <c r="M602" s="9"/>
      <c r="O602" s="9"/>
    </row>
    <row r="603" spans="11:15">
      <c r="K603" s="9"/>
      <c r="M603" s="9"/>
      <c r="O603" s="9"/>
    </row>
    <row r="604" spans="11:15">
      <c r="K604" s="9"/>
      <c r="M604" s="9"/>
      <c r="O604" s="9"/>
    </row>
    <row r="605" spans="11:15">
      <c r="K605" s="9"/>
      <c r="M605" s="9"/>
      <c r="O605" s="9"/>
    </row>
    <row r="606" spans="11:15">
      <c r="K606" s="9"/>
      <c r="M606" s="9"/>
      <c r="O606" s="9"/>
    </row>
    <row r="607" spans="11:15">
      <c r="K607" s="9"/>
      <c r="M607" s="9"/>
      <c r="O607" s="9"/>
    </row>
    <row r="608" spans="11:15">
      <c r="K608" s="9"/>
      <c r="M608" s="9"/>
      <c r="O608" s="9"/>
    </row>
    <row r="609" spans="11:15">
      <c r="K609" s="9"/>
      <c r="M609" s="9"/>
      <c r="O609" s="9"/>
    </row>
    <row r="610" spans="11:15">
      <c r="K610" s="9"/>
      <c r="M610" s="9"/>
      <c r="O610" s="9"/>
    </row>
    <row r="611" spans="11:15">
      <c r="K611" s="9"/>
      <c r="M611" s="9"/>
      <c r="O611" s="9"/>
    </row>
    <row r="612" spans="11:15">
      <c r="K612" s="9"/>
      <c r="M612" s="9"/>
      <c r="O612" s="9"/>
    </row>
    <row r="613" spans="11:15">
      <c r="K613" s="9"/>
      <c r="M613" s="9"/>
      <c r="O613" s="9"/>
    </row>
    <row r="614" spans="11:15">
      <c r="K614" s="9"/>
      <c r="M614" s="9"/>
      <c r="O614" s="9"/>
    </row>
    <row r="615" spans="11:15">
      <c r="K615" s="9"/>
      <c r="M615" s="9"/>
      <c r="O615" s="9"/>
    </row>
    <row r="616" spans="11:15">
      <c r="K616" s="9"/>
      <c r="M616" s="9"/>
      <c r="O616" s="9"/>
    </row>
    <row r="617" spans="11:15">
      <c r="K617" s="9"/>
      <c r="M617" s="9"/>
      <c r="O617" s="9"/>
    </row>
    <row r="618" spans="11:15">
      <c r="K618" s="9"/>
      <c r="M618" s="9"/>
      <c r="O618" s="9"/>
    </row>
    <row r="619" spans="11:15">
      <c r="K619" s="9"/>
      <c r="M619" s="9"/>
      <c r="O619" s="9"/>
    </row>
    <row r="620" spans="11:15">
      <c r="K620" s="9"/>
      <c r="M620" s="9"/>
      <c r="O620" s="9"/>
    </row>
    <row r="621" spans="11:15">
      <c r="K621" s="9"/>
      <c r="M621" s="9"/>
      <c r="O621" s="9"/>
    </row>
    <row r="622" spans="11:15">
      <c r="K622" s="9"/>
      <c r="M622" s="9"/>
      <c r="O622" s="9"/>
    </row>
    <row r="623" spans="11:15">
      <c r="K623" s="9"/>
      <c r="M623" s="9"/>
      <c r="O623" s="9"/>
    </row>
    <row r="624" spans="11:15">
      <c r="K624" s="9"/>
      <c r="M624" s="9"/>
      <c r="O624" s="9"/>
    </row>
    <row r="625" spans="11:15">
      <c r="K625" s="9"/>
      <c r="M625" s="9"/>
      <c r="O625" s="9"/>
    </row>
    <row r="626" spans="11:15">
      <c r="K626" s="9"/>
      <c r="M626" s="9"/>
      <c r="O626" s="9"/>
    </row>
    <row r="627" spans="11:15">
      <c r="K627" s="9"/>
      <c r="M627" s="9"/>
      <c r="O627" s="9"/>
    </row>
    <row r="628" spans="11:15">
      <c r="K628" s="9"/>
      <c r="M628" s="9"/>
      <c r="O628" s="9"/>
    </row>
    <row r="629" spans="11:15">
      <c r="K629" s="9"/>
      <c r="M629" s="9"/>
      <c r="O629" s="9"/>
    </row>
    <row r="630" spans="11:15">
      <c r="K630" s="9"/>
      <c r="M630" s="9"/>
      <c r="O630" s="9"/>
    </row>
    <row r="631" spans="11:15">
      <c r="K631" s="9"/>
      <c r="M631" s="9"/>
      <c r="O631" s="9"/>
    </row>
    <row r="632" spans="11:15">
      <c r="K632" s="9"/>
      <c r="M632" s="9"/>
      <c r="O632" s="9"/>
    </row>
    <row r="633" spans="11:15">
      <c r="K633" s="9"/>
      <c r="M633" s="9"/>
      <c r="O633" s="9"/>
    </row>
    <row r="634" spans="11:15">
      <c r="K634" s="9"/>
      <c r="M634" s="9"/>
      <c r="O634" s="9"/>
    </row>
    <row r="635" spans="11:15">
      <c r="K635" s="9"/>
      <c r="M635" s="9"/>
      <c r="O635" s="9"/>
    </row>
    <row r="636" spans="11:15">
      <c r="K636" s="9"/>
      <c r="M636" s="9"/>
      <c r="O636" s="9"/>
    </row>
    <row r="637" spans="11:15">
      <c r="K637" s="9"/>
      <c r="M637" s="9"/>
      <c r="O637" s="9"/>
    </row>
    <row r="638" spans="11:15">
      <c r="K638" s="9"/>
      <c r="M638" s="9"/>
      <c r="O638" s="9"/>
    </row>
    <row r="639" spans="11:15">
      <c r="K639" s="9"/>
      <c r="M639" s="9"/>
      <c r="O639" s="9"/>
    </row>
    <row r="640" spans="11:15">
      <c r="K640" s="9"/>
      <c r="M640" s="9"/>
      <c r="O640" s="9"/>
    </row>
    <row r="641" spans="11:15">
      <c r="K641" s="9"/>
      <c r="M641" s="9"/>
      <c r="O641" s="9"/>
    </row>
    <row r="642" spans="11:15">
      <c r="K642" s="9"/>
      <c r="M642" s="9"/>
      <c r="O642" s="9"/>
    </row>
    <row r="643" spans="11:15">
      <c r="K643" s="9"/>
      <c r="M643" s="9"/>
      <c r="O643" s="9"/>
    </row>
    <row r="644" spans="11:15">
      <c r="K644" s="9"/>
      <c r="M644" s="9"/>
      <c r="O644" s="9"/>
    </row>
    <row r="645" spans="11:15">
      <c r="K645" s="9"/>
      <c r="M645" s="9"/>
      <c r="O645" s="9"/>
    </row>
    <row r="646" spans="11:15">
      <c r="K646" s="9"/>
      <c r="M646" s="9"/>
      <c r="O646" s="9"/>
    </row>
    <row r="647" spans="11:15">
      <c r="K647" s="9"/>
      <c r="M647" s="9"/>
      <c r="O647" s="9"/>
    </row>
    <row r="648" spans="11:15">
      <c r="K648" s="9"/>
      <c r="M648" s="9"/>
      <c r="O648" s="9"/>
    </row>
    <row r="649" spans="11:15">
      <c r="K649" s="9"/>
      <c r="M649" s="9"/>
      <c r="O649" s="9"/>
    </row>
    <row r="650" spans="11:15">
      <c r="K650" s="9"/>
      <c r="M650" s="9"/>
      <c r="O650" s="9"/>
    </row>
    <row r="651" spans="11:15">
      <c r="K651" s="9"/>
      <c r="M651" s="9"/>
      <c r="O651" s="9"/>
    </row>
    <row r="652" spans="11:15">
      <c r="K652" s="9"/>
      <c r="M652" s="9"/>
      <c r="O652" s="9"/>
    </row>
    <row r="653" spans="11:15">
      <c r="K653" s="9"/>
      <c r="M653" s="9"/>
      <c r="O653" s="9"/>
    </row>
    <row r="654" spans="11:15">
      <c r="K654" s="9"/>
      <c r="M654" s="9"/>
      <c r="O654" s="9"/>
    </row>
    <row r="655" spans="11:15">
      <c r="K655" s="9"/>
      <c r="M655" s="9"/>
      <c r="O655" s="9"/>
    </row>
    <row r="656" spans="11:15">
      <c r="K656" s="9"/>
      <c r="M656" s="9"/>
      <c r="O656" s="9"/>
    </row>
    <row r="657" spans="11:15">
      <c r="K657" s="9"/>
      <c r="M657" s="9"/>
      <c r="O657" s="9"/>
    </row>
    <row r="658" spans="11:15">
      <c r="K658" s="9"/>
      <c r="M658" s="9"/>
      <c r="O658" s="9"/>
    </row>
    <row r="659" spans="11:15">
      <c r="K659" s="9"/>
      <c r="M659" s="9"/>
      <c r="O659" s="9"/>
    </row>
    <row r="660" spans="11:15">
      <c r="K660" s="9"/>
      <c r="M660" s="9"/>
      <c r="O660" s="9"/>
    </row>
    <row r="661" spans="11:15">
      <c r="K661" s="9"/>
      <c r="M661" s="9"/>
      <c r="O661" s="9"/>
    </row>
    <row r="662" spans="11:15">
      <c r="K662" s="9"/>
      <c r="M662" s="9"/>
      <c r="O662" s="9"/>
    </row>
    <row r="663" spans="11:15">
      <c r="K663" s="9"/>
      <c r="M663" s="9"/>
      <c r="O663" s="9"/>
    </row>
    <row r="664" spans="11:15">
      <c r="K664" s="9"/>
      <c r="M664" s="9"/>
      <c r="O664" s="9"/>
    </row>
    <row r="665" spans="11:15">
      <c r="K665" s="9"/>
      <c r="M665" s="9"/>
      <c r="O665" s="9"/>
    </row>
    <row r="666" spans="11:15">
      <c r="K666" s="9"/>
      <c r="M666" s="9"/>
      <c r="O666" s="9"/>
    </row>
    <row r="667" spans="11:15">
      <c r="K667" s="9"/>
      <c r="M667" s="9"/>
      <c r="O667" s="9"/>
    </row>
    <row r="668" spans="11:15">
      <c r="K668" s="9"/>
      <c r="M668" s="9"/>
      <c r="O668" s="9"/>
    </row>
    <row r="669" spans="11:15">
      <c r="K669" s="9"/>
      <c r="M669" s="9"/>
      <c r="O669" s="9"/>
    </row>
    <row r="670" spans="11:15">
      <c r="K670" s="9"/>
      <c r="M670" s="9"/>
      <c r="O670" s="9"/>
    </row>
    <row r="671" spans="11:15">
      <c r="K671" s="9"/>
      <c r="M671" s="9"/>
      <c r="O671" s="9"/>
    </row>
    <row r="672" spans="11:15">
      <c r="K672" s="9"/>
      <c r="M672" s="9"/>
      <c r="O672" s="9"/>
    </row>
    <row r="673" spans="11:15">
      <c r="K673" s="9"/>
      <c r="M673" s="9"/>
      <c r="O673" s="9"/>
    </row>
    <row r="674" spans="11:15">
      <c r="K674" s="9"/>
      <c r="M674" s="9"/>
      <c r="O674" s="9"/>
    </row>
    <row r="675" spans="11:15">
      <c r="K675" s="9"/>
      <c r="M675" s="9"/>
      <c r="O675" s="9"/>
    </row>
    <row r="676" spans="11:15">
      <c r="K676" s="9"/>
      <c r="M676" s="9"/>
      <c r="O676" s="9"/>
    </row>
    <row r="677" spans="11:15">
      <c r="K677" s="9"/>
      <c r="M677" s="9"/>
      <c r="O677" s="9"/>
    </row>
    <row r="678" spans="11:15">
      <c r="K678" s="9"/>
      <c r="M678" s="9"/>
      <c r="O678" s="9"/>
    </row>
    <row r="679" spans="11:15">
      <c r="K679" s="9"/>
      <c r="M679" s="9"/>
      <c r="O679" s="9"/>
    </row>
    <row r="680" spans="11:15">
      <c r="K680" s="9"/>
      <c r="M680" s="9"/>
      <c r="O680" s="9"/>
    </row>
    <row r="681" spans="11:15">
      <c r="K681" s="9"/>
      <c r="M681" s="9"/>
      <c r="O681" s="9"/>
    </row>
    <row r="682" spans="11:15">
      <c r="K682" s="9"/>
      <c r="M682" s="9"/>
      <c r="O682" s="9"/>
    </row>
    <row r="683" spans="11:15">
      <c r="K683" s="9"/>
      <c r="M683" s="9"/>
      <c r="O683" s="9"/>
    </row>
    <row r="684" spans="11:15">
      <c r="K684" s="9"/>
      <c r="M684" s="9"/>
      <c r="O684" s="9"/>
    </row>
    <row r="685" spans="11:15">
      <c r="K685" s="9"/>
      <c r="M685" s="9"/>
      <c r="O685" s="9"/>
    </row>
    <row r="686" spans="11:15">
      <c r="K686" s="9"/>
      <c r="M686" s="9"/>
      <c r="O686" s="9"/>
    </row>
    <row r="687" spans="11:15">
      <c r="K687" s="9"/>
      <c r="M687" s="9"/>
      <c r="O687" s="9"/>
    </row>
    <row r="688" spans="11:15">
      <c r="K688" s="9"/>
      <c r="M688" s="9"/>
      <c r="O688" s="9"/>
    </row>
    <row r="689" spans="11:15">
      <c r="K689" s="9"/>
      <c r="M689" s="9"/>
      <c r="O689" s="9"/>
    </row>
    <row r="690" spans="11:15">
      <c r="K690" s="9"/>
      <c r="M690" s="9"/>
      <c r="O690" s="9"/>
    </row>
    <row r="691" spans="11:15">
      <c r="K691" s="9"/>
      <c r="M691" s="9"/>
      <c r="O691" s="9"/>
    </row>
    <row r="692" spans="11:15">
      <c r="K692" s="9"/>
      <c r="M692" s="9"/>
      <c r="O692" s="9"/>
    </row>
    <row r="693" spans="11:15">
      <c r="K693" s="9"/>
      <c r="M693" s="9"/>
      <c r="O693" s="9"/>
    </row>
    <row r="694" spans="11:15">
      <c r="K694" s="9"/>
      <c r="M694" s="9"/>
      <c r="O694" s="9"/>
    </row>
    <row r="695" spans="11:15">
      <c r="K695" s="9"/>
      <c r="M695" s="9"/>
      <c r="O695" s="9"/>
    </row>
    <row r="696" spans="11:15">
      <c r="K696" s="9"/>
      <c r="M696" s="9"/>
      <c r="O696" s="9"/>
    </row>
    <row r="697" spans="11:15">
      <c r="K697" s="9"/>
      <c r="M697" s="9"/>
      <c r="O697" s="9"/>
    </row>
    <row r="698" spans="11:15">
      <c r="K698" s="9"/>
      <c r="M698" s="9"/>
      <c r="O698" s="9"/>
    </row>
    <row r="699" spans="11:15">
      <c r="K699" s="9"/>
      <c r="M699" s="9"/>
      <c r="O699" s="9"/>
    </row>
    <row r="700" spans="11:15">
      <c r="K700" s="9"/>
      <c r="M700" s="9"/>
      <c r="O700" s="9"/>
    </row>
    <row r="701" spans="11:15">
      <c r="K701" s="9"/>
      <c r="M701" s="9"/>
      <c r="O701" s="9"/>
    </row>
    <row r="702" spans="11:15">
      <c r="K702" s="9"/>
      <c r="M702" s="9"/>
      <c r="O702" s="9"/>
    </row>
    <row r="703" spans="11:15">
      <c r="K703" s="9"/>
      <c r="M703" s="9"/>
      <c r="O703" s="9"/>
    </row>
    <row r="704" spans="11:15">
      <c r="K704" s="9"/>
      <c r="M704" s="9"/>
      <c r="O704" s="9"/>
    </row>
    <row r="705" spans="11:15">
      <c r="K705" s="9"/>
      <c r="M705" s="9"/>
      <c r="O705" s="9"/>
    </row>
    <row r="706" spans="11:15">
      <c r="K706" s="9"/>
      <c r="M706" s="9"/>
      <c r="O706" s="9"/>
    </row>
    <row r="707" spans="11:15">
      <c r="K707" s="9"/>
      <c r="M707" s="9"/>
      <c r="O707" s="9"/>
    </row>
    <row r="708" spans="11:15">
      <c r="K708" s="9"/>
      <c r="M708" s="9"/>
      <c r="O708" s="9"/>
    </row>
    <row r="709" spans="11:15">
      <c r="K709" s="9"/>
      <c r="M709" s="9"/>
      <c r="O709" s="9"/>
    </row>
    <row r="710" spans="11:15">
      <c r="K710" s="9"/>
      <c r="M710" s="9"/>
      <c r="O710" s="9"/>
    </row>
    <row r="711" spans="11:15">
      <c r="K711" s="9"/>
      <c r="M711" s="9"/>
      <c r="O711" s="9"/>
    </row>
    <row r="712" spans="11:15">
      <c r="K712" s="9"/>
      <c r="M712" s="9"/>
      <c r="O712" s="9"/>
    </row>
    <row r="713" spans="11:15">
      <c r="K713" s="9"/>
      <c r="M713" s="9"/>
      <c r="O713" s="9"/>
    </row>
    <row r="714" spans="11:15">
      <c r="K714" s="9"/>
      <c r="M714" s="9"/>
      <c r="O714" s="9"/>
    </row>
    <row r="715" spans="11:15">
      <c r="K715" s="9"/>
      <c r="M715" s="9"/>
      <c r="O715" s="9"/>
    </row>
    <row r="716" spans="11:15">
      <c r="K716" s="9"/>
      <c r="M716" s="9"/>
      <c r="O716" s="9"/>
    </row>
    <row r="717" spans="11:15">
      <c r="K717" s="9"/>
      <c r="M717" s="9"/>
      <c r="O717" s="9"/>
    </row>
    <row r="718" spans="11:15">
      <c r="K718" s="9"/>
      <c r="M718" s="9"/>
      <c r="O718" s="9"/>
    </row>
    <row r="719" spans="11:15">
      <c r="K719" s="9"/>
      <c r="M719" s="9"/>
      <c r="O719" s="9"/>
    </row>
    <row r="720" spans="11:15">
      <c r="K720" s="9"/>
      <c r="M720" s="9"/>
      <c r="O720" s="9"/>
    </row>
    <row r="721" spans="11:15">
      <c r="K721" s="9"/>
      <c r="M721" s="9"/>
      <c r="O721" s="9"/>
    </row>
    <row r="722" spans="11:15">
      <c r="K722" s="9"/>
      <c r="M722" s="9"/>
      <c r="O722" s="9"/>
    </row>
    <row r="723" spans="11:15">
      <c r="K723" s="9"/>
      <c r="M723" s="9"/>
      <c r="O723" s="9"/>
    </row>
    <row r="724" spans="11:15">
      <c r="K724" s="9"/>
      <c r="M724" s="9"/>
      <c r="O724" s="9"/>
    </row>
    <row r="725" spans="11:15">
      <c r="K725" s="9"/>
      <c r="M725" s="9"/>
      <c r="O725" s="9"/>
    </row>
    <row r="726" spans="11:15">
      <c r="K726" s="9"/>
      <c r="M726" s="9"/>
      <c r="O726" s="9"/>
    </row>
    <row r="727" spans="11:15">
      <c r="K727" s="9"/>
      <c r="M727" s="9"/>
      <c r="O727" s="9"/>
    </row>
    <row r="728" spans="11:15">
      <c r="K728" s="9"/>
      <c r="M728" s="9"/>
      <c r="O728" s="9"/>
    </row>
    <row r="729" spans="11:15">
      <c r="K729" s="9"/>
      <c r="M729" s="9"/>
      <c r="O729" s="9"/>
    </row>
    <row r="730" spans="11:15">
      <c r="K730" s="9"/>
      <c r="M730" s="9"/>
      <c r="O730" s="9"/>
    </row>
    <row r="731" spans="11:15">
      <c r="K731" s="9"/>
      <c r="M731" s="9"/>
      <c r="O731" s="9"/>
    </row>
    <row r="732" spans="11:15">
      <c r="K732" s="9"/>
      <c r="M732" s="9"/>
      <c r="O732" s="9"/>
    </row>
    <row r="733" spans="11:15">
      <c r="K733" s="9"/>
      <c r="M733" s="9"/>
      <c r="O733" s="9"/>
    </row>
    <row r="734" spans="11:15">
      <c r="K734" s="9"/>
      <c r="M734" s="9"/>
      <c r="O734" s="9"/>
    </row>
    <row r="735" spans="11:15">
      <c r="K735" s="9"/>
      <c r="M735" s="9"/>
      <c r="O735" s="9"/>
    </row>
    <row r="736" spans="11:15">
      <c r="K736" s="9"/>
      <c r="M736" s="9"/>
      <c r="O736" s="9"/>
    </row>
    <row r="737" spans="11:15">
      <c r="K737" s="9"/>
      <c r="M737" s="9"/>
      <c r="O737" s="9"/>
    </row>
    <row r="738" spans="11:15">
      <c r="K738" s="9"/>
      <c r="M738" s="9"/>
      <c r="O738" s="9"/>
    </row>
    <row r="739" spans="11:15">
      <c r="K739" s="9"/>
      <c r="M739" s="9"/>
      <c r="O739" s="9"/>
    </row>
    <row r="740" spans="11:15">
      <c r="K740" s="9"/>
      <c r="M740" s="9"/>
      <c r="O740" s="9"/>
    </row>
    <row r="741" spans="11:15">
      <c r="K741" s="9"/>
      <c r="M741" s="9"/>
      <c r="O741" s="9"/>
    </row>
    <row r="742" spans="11:15">
      <c r="K742" s="9"/>
      <c r="M742" s="9"/>
      <c r="O742" s="9"/>
    </row>
    <row r="743" spans="11:15">
      <c r="K743" s="9"/>
      <c r="M743" s="9"/>
      <c r="O743" s="9"/>
    </row>
    <row r="744" spans="11:15">
      <c r="K744" s="9"/>
      <c r="M744" s="9"/>
      <c r="O744" s="9"/>
    </row>
    <row r="745" spans="11:15">
      <c r="K745" s="9"/>
      <c r="M745" s="9"/>
      <c r="O745" s="9"/>
    </row>
    <row r="746" spans="11:15">
      <c r="K746" s="9"/>
      <c r="M746" s="9"/>
      <c r="O746" s="9"/>
    </row>
    <row r="747" spans="11:15">
      <c r="K747" s="9"/>
      <c r="M747" s="9"/>
      <c r="O747" s="9"/>
    </row>
    <row r="748" spans="11:15">
      <c r="K748" s="9"/>
      <c r="M748" s="9"/>
      <c r="O748" s="9"/>
    </row>
    <row r="749" spans="11:15">
      <c r="K749" s="9"/>
      <c r="M749" s="9"/>
      <c r="O749" s="9"/>
    </row>
    <row r="750" spans="11:15">
      <c r="K750" s="9"/>
      <c r="M750" s="9"/>
      <c r="O750" s="9"/>
    </row>
    <row r="751" spans="11:15">
      <c r="K751" s="9"/>
      <c r="M751" s="9"/>
      <c r="O751" s="9"/>
    </row>
    <row r="752" spans="11:15">
      <c r="K752" s="9"/>
      <c r="M752" s="9"/>
      <c r="O752" s="9"/>
    </row>
    <row r="753" spans="11:15">
      <c r="K753" s="9"/>
      <c r="M753" s="9"/>
      <c r="O753" s="9"/>
    </row>
    <row r="754" spans="11:15">
      <c r="K754" s="9"/>
      <c r="M754" s="9"/>
      <c r="O754" s="9"/>
    </row>
    <row r="755" spans="11:15">
      <c r="K755" s="9"/>
      <c r="M755" s="9"/>
      <c r="O755" s="9"/>
    </row>
    <row r="756" spans="11:15">
      <c r="K756" s="9"/>
      <c r="M756" s="9"/>
      <c r="O756" s="9"/>
    </row>
    <row r="757" spans="11:15">
      <c r="K757" s="9"/>
      <c r="M757" s="9"/>
      <c r="O757" s="9"/>
    </row>
    <row r="758" spans="11:15">
      <c r="K758" s="9"/>
      <c r="M758" s="9"/>
      <c r="O758" s="9"/>
    </row>
    <row r="759" spans="11:15">
      <c r="K759" s="9"/>
      <c r="M759" s="9"/>
      <c r="O759" s="9"/>
    </row>
    <row r="760" spans="11:15">
      <c r="K760" s="9"/>
      <c r="M760" s="9"/>
      <c r="O760" s="9"/>
    </row>
    <row r="761" spans="11:15">
      <c r="K761" s="9"/>
      <c r="M761" s="9"/>
      <c r="O761" s="9"/>
    </row>
    <row r="762" spans="11:15">
      <c r="K762" s="9"/>
      <c r="M762" s="9"/>
      <c r="O762" s="9"/>
    </row>
    <row r="763" spans="11:15">
      <c r="K763" s="9"/>
      <c r="M763" s="9"/>
      <c r="O763" s="9"/>
    </row>
    <row r="764" spans="11:15">
      <c r="K764" s="9"/>
      <c r="M764" s="9"/>
      <c r="O764" s="9"/>
    </row>
    <row r="765" spans="11:15">
      <c r="K765" s="9"/>
      <c r="M765" s="9"/>
      <c r="O765" s="9"/>
    </row>
    <row r="766" spans="11:15">
      <c r="K766" s="9"/>
      <c r="M766" s="9"/>
      <c r="O766" s="9"/>
    </row>
    <row r="767" spans="11:15">
      <c r="K767" s="9"/>
      <c r="M767" s="9"/>
      <c r="O767" s="9"/>
    </row>
    <row r="768" spans="11:15">
      <c r="K768" s="9"/>
      <c r="M768" s="9"/>
      <c r="O768" s="9"/>
    </row>
    <row r="769" spans="11:15">
      <c r="K769" s="9"/>
      <c r="M769" s="9"/>
      <c r="O769" s="9"/>
    </row>
    <row r="770" spans="11:15">
      <c r="K770" s="9"/>
      <c r="M770" s="9"/>
      <c r="O770" s="9"/>
    </row>
    <row r="771" spans="11:15">
      <c r="K771" s="9"/>
      <c r="M771" s="9"/>
      <c r="O771" s="9"/>
    </row>
    <row r="772" spans="11:15">
      <c r="K772" s="9"/>
      <c r="M772" s="9"/>
      <c r="O772" s="9"/>
    </row>
    <row r="773" spans="11:15">
      <c r="K773" s="9"/>
      <c r="M773" s="9"/>
      <c r="O773" s="9"/>
    </row>
    <row r="774" spans="11:15">
      <c r="K774" s="9"/>
      <c r="M774" s="9"/>
      <c r="O774" s="9"/>
    </row>
    <row r="775" spans="11:15">
      <c r="K775" s="9"/>
      <c r="M775" s="9"/>
      <c r="O775" s="9"/>
    </row>
    <row r="776" spans="11:15">
      <c r="K776" s="9"/>
      <c r="M776" s="9"/>
      <c r="O776" s="9"/>
    </row>
    <row r="777" spans="11:15">
      <c r="K777" s="9"/>
      <c r="M777" s="9"/>
      <c r="O777" s="9"/>
    </row>
    <row r="778" spans="11:15">
      <c r="K778" s="9"/>
      <c r="M778" s="9"/>
      <c r="O778" s="9"/>
    </row>
    <row r="779" spans="11:15">
      <c r="K779" s="9"/>
      <c r="M779" s="9"/>
      <c r="O779" s="9"/>
    </row>
    <row r="780" spans="11:15">
      <c r="K780" s="9"/>
      <c r="M780" s="9"/>
      <c r="O780" s="9"/>
    </row>
    <row r="781" spans="11:15">
      <c r="K781" s="9"/>
      <c r="M781" s="9"/>
      <c r="O781" s="9"/>
    </row>
    <row r="782" spans="11:15">
      <c r="K782" s="9"/>
      <c r="M782" s="9"/>
      <c r="O782" s="9"/>
    </row>
    <row r="783" spans="11:15">
      <c r="K783" s="9"/>
      <c r="M783" s="9"/>
      <c r="O783" s="9"/>
    </row>
    <row r="784" spans="11:15">
      <c r="K784" s="9"/>
      <c r="M784" s="9"/>
      <c r="O784" s="9"/>
    </row>
    <row r="785" spans="11:15">
      <c r="K785" s="9"/>
      <c r="M785" s="9"/>
      <c r="O785" s="9"/>
    </row>
    <row r="786" spans="11:15">
      <c r="K786" s="9"/>
      <c r="M786" s="9"/>
      <c r="O786" s="9"/>
    </row>
    <row r="787" spans="11:15">
      <c r="K787" s="9"/>
      <c r="M787" s="9"/>
      <c r="O787" s="9"/>
    </row>
    <row r="788" spans="11:15">
      <c r="K788" s="9"/>
      <c r="M788" s="9"/>
      <c r="O788" s="9"/>
    </row>
    <row r="789" spans="11:15">
      <c r="K789" s="9"/>
      <c r="M789" s="9"/>
      <c r="O789" s="9"/>
    </row>
    <row r="790" spans="11:15">
      <c r="K790" s="9"/>
      <c r="M790" s="9"/>
      <c r="O790" s="9"/>
    </row>
    <row r="791" spans="11:15">
      <c r="K791" s="9"/>
      <c r="M791" s="9"/>
      <c r="O791" s="9"/>
    </row>
    <row r="792" spans="11:15">
      <c r="K792" s="9"/>
      <c r="M792" s="9"/>
      <c r="O792" s="9"/>
    </row>
    <row r="793" spans="11:15">
      <c r="K793" s="9"/>
      <c r="M793" s="9"/>
      <c r="O793" s="9"/>
    </row>
    <row r="794" spans="11:15">
      <c r="K794" s="9"/>
      <c r="M794" s="9"/>
      <c r="O794" s="9"/>
    </row>
    <row r="795" spans="11:15">
      <c r="K795" s="9"/>
      <c r="M795" s="9"/>
      <c r="O795" s="9"/>
    </row>
    <row r="796" spans="11:15">
      <c r="K796" s="9"/>
      <c r="M796" s="9"/>
      <c r="O796" s="9"/>
    </row>
    <row r="797" spans="11:15">
      <c r="K797" s="9"/>
      <c r="M797" s="9"/>
      <c r="O797" s="9"/>
    </row>
    <row r="798" spans="11:15">
      <c r="K798" s="9"/>
      <c r="M798" s="9"/>
      <c r="O798" s="9"/>
    </row>
    <row r="799" spans="11:15">
      <c r="K799" s="9"/>
      <c r="M799" s="9"/>
      <c r="O799" s="9"/>
    </row>
    <row r="800" spans="11:15">
      <c r="K800" s="9"/>
      <c r="M800" s="9"/>
      <c r="O800" s="9"/>
    </row>
    <row r="801" spans="11:15">
      <c r="K801" s="9"/>
      <c r="M801" s="9"/>
      <c r="O801" s="9"/>
    </row>
    <row r="802" spans="11:15">
      <c r="K802" s="9"/>
      <c r="M802" s="9"/>
      <c r="O802" s="9"/>
    </row>
    <row r="803" spans="11:15">
      <c r="K803" s="9"/>
      <c r="M803" s="9"/>
      <c r="O803" s="9"/>
    </row>
    <row r="804" spans="11:15">
      <c r="K804" s="9"/>
      <c r="M804" s="9"/>
      <c r="O804" s="9"/>
    </row>
    <row r="805" spans="11:15">
      <c r="K805" s="9"/>
      <c r="M805" s="9"/>
      <c r="O805" s="9"/>
    </row>
    <row r="806" spans="11:15">
      <c r="K806" s="9"/>
      <c r="M806" s="9"/>
      <c r="O806" s="9"/>
    </row>
    <row r="807" spans="11:15">
      <c r="K807" s="9"/>
      <c r="M807" s="9"/>
      <c r="O807" s="9"/>
    </row>
    <row r="808" spans="11:15">
      <c r="K808" s="9"/>
      <c r="M808" s="9"/>
      <c r="O808" s="9"/>
    </row>
    <row r="809" spans="11:15">
      <c r="K809" s="9"/>
      <c r="M809" s="9"/>
      <c r="O809" s="9"/>
    </row>
    <row r="810" spans="11:15">
      <c r="K810" s="9"/>
      <c r="M810" s="9"/>
      <c r="O810" s="9"/>
    </row>
    <row r="811" spans="11:15">
      <c r="K811" s="9"/>
      <c r="M811" s="9"/>
      <c r="O811" s="9"/>
    </row>
    <row r="812" spans="11:15">
      <c r="K812" s="9"/>
      <c r="M812" s="9"/>
      <c r="O812" s="9"/>
    </row>
  </sheetData>
  <mergeCells count="240">
    <mergeCell ref="S38:Y38"/>
    <mergeCell ref="D15:D19"/>
    <mergeCell ref="E15:E19"/>
    <mergeCell ref="L15:L19"/>
    <mergeCell ref="N15:N19"/>
    <mergeCell ref="P15:P32"/>
    <mergeCell ref="D22:D26"/>
    <mergeCell ref="E22:E26"/>
    <mergeCell ref="L22:L26"/>
    <mergeCell ref="N22:N26"/>
    <mergeCell ref="D30:D32"/>
    <mergeCell ref="E30:E32"/>
    <mergeCell ref="L30:L32"/>
    <mergeCell ref="N30:N32"/>
    <mergeCell ref="T30:T33"/>
    <mergeCell ref="T15:T29"/>
    <mergeCell ref="U30:U33"/>
    <mergeCell ref="U16:U22"/>
    <mergeCell ref="B95:B113"/>
    <mergeCell ref="B114:B132"/>
    <mergeCell ref="B133:B154"/>
    <mergeCell ref="B155:B176"/>
    <mergeCell ref="C10:R10"/>
    <mergeCell ref="D107:D109"/>
    <mergeCell ref="E107:E109"/>
    <mergeCell ref="L107:L109"/>
    <mergeCell ref="N107:N109"/>
    <mergeCell ref="D126:D128"/>
    <mergeCell ref="D99:D103"/>
    <mergeCell ref="D61:D65"/>
    <mergeCell ref="E61:E65"/>
    <mergeCell ref="L61:L65"/>
    <mergeCell ref="N61:N65"/>
    <mergeCell ref="P61:P71"/>
    <mergeCell ref="L126:L128"/>
    <mergeCell ref="N126:N128"/>
    <mergeCell ref="B11:B36"/>
    <mergeCell ref="B39:B56"/>
    <mergeCell ref="C38:R38"/>
    <mergeCell ref="S10:Y10"/>
    <mergeCell ref="B57:B75"/>
    <mergeCell ref="L88:L90"/>
    <mergeCell ref="N88:N90"/>
    <mergeCell ref="T88:T91"/>
    <mergeCell ref="U88:U91"/>
    <mergeCell ref="D80:D84"/>
    <mergeCell ref="E80:E84"/>
    <mergeCell ref="L80:L84"/>
    <mergeCell ref="N80:N84"/>
    <mergeCell ref="P80:P90"/>
    <mergeCell ref="T80:T87"/>
    <mergeCell ref="E85:F85"/>
    <mergeCell ref="E87:F87"/>
    <mergeCell ref="D88:D90"/>
    <mergeCell ref="E88:E90"/>
    <mergeCell ref="N42:N46"/>
    <mergeCell ref="B76:B94"/>
    <mergeCell ref="U23:U29"/>
    <mergeCell ref="E49:F49"/>
    <mergeCell ref="T43:T50"/>
    <mergeCell ref="U44:U49"/>
    <mergeCell ref="P41:P48"/>
    <mergeCell ref="U81:U86"/>
    <mergeCell ref="T61:T68"/>
    <mergeCell ref="U62:U68"/>
    <mergeCell ref="E66:F66"/>
    <mergeCell ref="D42:D46"/>
    <mergeCell ref="E42:E46"/>
    <mergeCell ref="L42:L46"/>
    <mergeCell ref="D69:D71"/>
    <mergeCell ref="E69:E71"/>
    <mergeCell ref="L69:L71"/>
    <mergeCell ref="E47:F47"/>
    <mergeCell ref="U69:U72"/>
    <mergeCell ref="N69:N71"/>
    <mergeCell ref="T69:T72"/>
    <mergeCell ref="T99:T106"/>
    <mergeCell ref="U100:U105"/>
    <mergeCell ref="T107:T110"/>
    <mergeCell ref="U107:U110"/>
    <mergeCell ref="E99:E103"/>
    <mergeCell ref="L99:L103"/>
    <mergeCell ref="N99:N103"/>
    <mergeCell ref="P99:P109"/>
    <mergeCell ref="E104:F104"/>
    <mergeCell ref="E106:F106"/>
    <mergeCell ref="T126:T129"/>
    <mergeCell ref="E126:E128"/>
    <mergeCell ref="N137:N141"/>
    <mergeCell ref="P137:P147"/>
    <mergeCell ref="D118:D122"/>
    <mergeCell ref="L118:L122"/>
    <mergeCell ref="N118:N122"/>
    <mergeCell ref="P118:P128"/>
    <mergeCell ref="U126:U129"/>
    <mergeCell ref="U119:U124"/>
    <mergeCell ref="T118:T125"/>
    <mergeCell ref="E123:F123"/>
    <mergeCell ref="E125:F125"/>
    <mergeCell ref="E118:E122"/>
    <mergeCell ref="E142:F142"/>
    <mergeCell ref="E144:F144"/>
    <mergeCell ref="D145:D147"/>
    <mergeCell ref="E145:E147"/>
    <mergeCell ref="L145:L147"/>
    <mergeCell ref="N145:N147"/>
    <mergeCell ref="T145:T148"/>
    <mergeCell ref="U145:U148"/>
    <mergeCell ref="U138:U143"/>
    <mergeCell ref="T137:T144"/>
    <mergeCell ref="D137:D141"/>
    <mergeCell ref="E137:E141"/>
    <mergeCell ref="L137:L141"/>
    <mergeCell ref="B177:B198"/>
    <mergeCell ref="D181:D185"/>
    <mergeCell ref="E181:E185"/>
    <mergeCell ref="L181:L185"/>
    <mergeCell ref="N181:N185"/>
    <mergeCell ref="P181:P191"/>
    <mergeCell ref="E186:F186"/>
    <mergeCell ref="E188:F188"/>
    <mergeCell ref="D189:D191"/>
    <mergeCell ref="E189:E191"/>
    <mergeCell ref="L189:L191"/>
    <mergeCell ref="N189:N191"/>
    <mergeCell ref="T291:T298"/>
    <mergeCell ref="T299:T302"/>
    <mergeCell ref="N321:N323"/>
    <mergeCell ref="T313:T320"/>
    <mergeCell ref="T321:T324"/>
    <mergeCell ref="U204:U209"/>
    <mergeCell ref="T211:T214"/>
    <mergeCell ref="U211:U214"/>
    <mergeCell ref="N225:N229"/>
    <mergeCell ref="P225:P235"/>
    <mergeCell ref="N233:N235"/>
    <mergeCell ref="E166:F166"/>
    <mergeCell ref="D167:D169"/>
    <mergeCell ref="L167:L169"/>
    <mergeCell ref="N167:N169"/>
    <mergeCell ref="T181:T188"/>
    <mergeCell ref="U182:U187"/>
    <mergeCell ref="T189:T192"/>
    <mergeCell ref="U189:U192"/>
    <mergeCell ref="L211:L213"/>
    <mergeCell ref="N211:N213"/>
    <mergeCell ref="T203:T210"/>
    <mergeCell ref="T159:T166"/>
    <mergeCell ref="U160:U165"/>
    <mergeCell ref="T167:T170"/>
    <mergeCell ref="U167:U170"/>
    <mergeCell ref="E159:E163"/>
    <mergeCell ref="E167:E169"/>
    <mergeCell ref="D159:D163"/>
    <mergeCell ref="L159:L163"/>
    <mergeCell ref="N159:N163"/>
    <mergeCell ref="P159:P169"/>
    <mergeCell ref="E164:F164"/>
    <mergeCell ref="B199:B220"/>
    <mergeCell ref="B243:B264"/>
    <mergeCell ref="B221:B242"/>
    <mergeCell ref="B265:B286"/>
    <mergeCell ref="B287:B308"/>
    <mergeCell ref="B309:B330"/>
    <mergeCell ref="D203:D207"/>
    <mergeCell ref="E203:E207"/>
    <mergeCell ref="L203:L207"/>
    <mergeCell ref="D247:D251"/>
    <mergeCell ref="E247:E251"/>
    <mergeCell ref="L247:L251"/>
    <mergeCell ref="E321:E323"/>
    <mergeCell ref="L321:L323"/>
    <mergeCell ref="D313:D317"/>
    <mergeCell ref="E313:E317"/>
    <mergeCell ref="D225:D229"/>
    <mergeCell ref="E225:E229"/>
    <mergeCell ref="L225:L229"/>
    <mergeCell ref="E230:F230"/>
    <mergeCell ref="E232:F232"/>
    <mergeCell ref="D233:D235"/>
    <mergeCell ref="E233:E235"/>
    <mergeCell ref="L233:L235"/>
    <mergeCell ref="T225:T232"/>
    <mergeCell ref="U226:U231"/>
    <mergeCell ref="T233:T236"/>
    <mergeCell ref="U233:U236"/>
    <mergeCell ref="N203:N207"/>
    <mergeCell ref="P203:P213"/>
    <mergeCell ref="E208:F208"/>
    <mergeCell ref="E210:F210"/>
    <mergeCell ref="D211:D213"/>
    <mergeCell ref="E211:E213"/>
    <mergeCell ref="U248:U253"/>
    <mergeCell ref="T255:T258"/>
    <mergeCell ref="U255:U258"/>
    <mergeCell ref="D269:D273"/>
    <mergeCell ref="E269:E273"/>
    <mergeCell ref="L269:L273"/>
    <mergeCell ref="N269:N273"/>
    <mergeCell ref="P269:P279"/>
    <mergeCell ref="E274:F274"/>
    <mergeCell ref="E276:F276"/>
    <mergeCell ref="D277:D279"/>
    <mergeCell ref="E277:E279"/>
    <mergeCell ref="L277:L279"/>
    <mergeCell ref="N277:N279"/>
    <mergeCell ref="N247:N251"/>
    <mergeCell ref="P247:P257"/>
    <mergeCell ref="E252:F252"/>
    <mergeCell ref="E254:F254"/>
    <mergeCell ref="D255:D257"/>
    <mergeCell ref="E255:E257"/>
    <mergeCell ref="L255:L257"/>
    <mergeCell ref="N255:N257"/>
    <mergeCell ref="T247:T254"/>
    <mergeCell ref="T269:T276"/>
    <mergeCell ref="L313:L317"/>
    <mergeCell ref="N313:N317"/>
    <mergeCell ref="P313:P323"/>
    <mergeCell ref="E318:F318"/>
    <mergeCell ref="E320:F320"/>
    <mergeCell ref="D321:D323"/>
    <mergeCell ref="U270:U275"/>
    <mergeCell ref="T277:T280"/>
    <mergeCell ref="U277:U280"/>
    <mergeCell ref="D291:D295"/>
    <mergeCell ref="E291:E295"/>
    <mergeCell ref="L291:L295"/>
    <mergeCell ref="N291:N295"/>
    <mergeCell ref="P291:P301"/>
    <mergeCell ref="E296:F296"/>
    <mergeCell ref="E298:F298"/>
    <mergeCell ref="D299:D301"/>
    <mergeCell ref="E299:E301"/>
    <mergeCell ref="L299:L301"/>
    <mergeCell ref="N299:N301"/>
    <mergeCell ref="U292:U297"/>
    <mergeCell ref="U299:U302"/>
    <mergeCell ref="U314:U319"/>
    <mergeCell ref="U321:U324"/>
  </mergeCells>
  <phoneticPr fontId="1" type="noConversion"/>
  <dataValidations count="1">
    <dataValidation allowBlank="1" showInputMessage="1" showErrorMessage="1" promptTitle="SirkIndeks" sqref="P313:P323 P61:P71 P80:P90 P99:P109 P118:P128 P137:P147 P41:P48 P159:P169 P181:P191 P203:P213 P225:P235 P247:P257 P269:P279 P291:P301 P15" xr:uid="{13508C9F-381A-8E42-B878-5D776BA610A3}"/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0A554-E3D2-964A-BAFD-56D0AD3F057E}">
  <sheetPr>
    <outlinePr summaryBelow="0" summaryRight="0"/>
  </sheetPr>
  <dimension ref="A3:U904"/>
  <sheetViews>
    <sheetView topLeftCell="A2" zoomScaleNormal="100" workbookViewId="0">
      <selection activeCell="K60" sqref="K60"/>
    </sheetView>
  </sheetViews>
  <sheetFormatPr defaultColWidth="12.7109375" defaultRowHeight="15.95" customHeight="1"/>
  <cols>
    <col min="1" max="1" width="6" style="56" customWidth="1"/>
    <col min="2" max="2" width="14.85546875" style="56" customWidth="1"/>
    <col min="3" max="3" width="3.85546875" style="56" customWidth="1"/>
    <col min="4" max="4" width="18.42578125" style="56" customWidth="1"/>
    <col min="5" max="6" width="3.85546875" style="56" customWidth="1"/>
    <col min="7" max="7" width="30.42578125" style="56" customWidth="1"/>
    <col min="8" max="8" width="3.85546875" style="56" customWidth="1"/>
    <col min="9" max="9" width="38.140625" style="56" customWidth="1"/>
    <col min="10" max="10" width="5.140625" style="56" customWidth="1"/>
    <col min="11" max="11" width="16.85546875" style="56" customWidth="1"/>
    <col min="12" max="12" width="20.140625" style="56" customWidth="1"/>
    <col min="13" max="13" width="9.28515625" style="56" customWidth="1"/>
    <col min="14" max="14" width="5.28515625" style="56" customWidth="1"/>
    <col min="15" max="15" width="31.28515625" style="56" customWidth="1"/>
    <col min="16" max="16" width="18.140625" style="56" customWidth="1"/>
    <col min="17" max="20" width="12.7109375" style="56"/>
    <col min="21" max="21" width="15.85546875" style="56" customWidth="1"/>
    <col min="22" max="22" width="12.7109375" style="56"/>
    <col min="23" max="25" width="9.42578125" style="56" customWidth="1"/>
    <col min="26" max="16384" width="12.7109375" style="56"/>
  </cols>
  <sheetData>
    <row r="3" spans="1:21" ht="33.950000000000003" customHeight="1">
      <c r="B3" s="227" t="s">
        <v>207</v>
      </c>
    </row>
    <row r="4" spans="1:21" ht="33.950000000000003" customHeight="1">
      <c r="B4" s="182" t="s">
        <v>208</v>
      </c>
    </row>
    <row r="5" spans="1:21" ht="15.95" customHeight="1">
      <c r="A5" s="55"/>
      <c r="B5" s="350" t="s">
        <v>209</v>
      </c>
      <c r="C5" s="351"/>
      <c r="D5" s="351"/>
      <c r="E5" s="351"/>
      <c r="F5" s="351"/>
      <c r="G5" s="351"/>
      <c r="H5" s="351"/>
      <c r="I5" s="352"/>
      <c r="K5" s="350" t="s">
        <v>210</v>
      </c>
      <c r="L5" s="351"/>
      <c r="M5" s="351"/>
      <c r="N5" s="351"/>
      <c r="O5" s="351"/>
      <c r="P5" s="352"/>
      <c r="R5" s="350" t="s">
        <v>211</v>
      </c>
      <c r="S5" s="351"/>
      <c r="T5" s="351"/>
      <c r="U5" s="352"/>
    </row>
    <row r="6" spans="1:21" ht="15.95" customHeight="1">
      <c r="A6" s="57"/>
      <c r="B6" s="57"/>
      <c r="C6" s="58"/>
      <c r="D6" s="58"/>
      <c r="E6" s="58"/>
    </row>
    <row r="7" spans="1:21" ht="15.95" customHeight="1">
      <c r="A7" s="57"/>
      <c r="B7" s="111" t="s">
        <v>144</v>
      </c>
      <c r="C7" s="58"/>
      <c r="D7" s="111" t="s">
        <v>144</v>
      </c>
      <c r="E7" s="58"/>
      <c r="G7" s="111" t="s">
        <v>142</v>
      </c>
      <c r="I7" s="109" t="s">
        <v>142</v>
      </c>
      <c r="K7" s="123" t="s">
        <v>143</v>
      </c>
      <c r="L7" s="110" t="s">
        <v>212</v>
      </c>
      <c r="M7" s="124" t="s">
        <v>213</v>
      </c>
      <c r="O7" s="123" t="s">
        <v>127</v>
      </c>
      <c r="P7" s="124" t="s">
        <v>214</v>
      </c>
      <c r="R7" s="222" t="s">
        <v>215</v>
      </c>
      <c r="S7" s="223" t="s">
        <v>216</v>
      </c>
      <c r="T7" s="223" t="s">
        <v>217</v>
      </c>
      <c r="U7" s="224" t="s">
        <v>218</v>
      </c>
    </row>
    <row r="8" spans="1:21" ht="15.95" customHeight="1">
      <c r="A8" s="59"/>
      <c r="B8" s="112" t="s">
        <v>80</v>
      </c>
      <c r="C8" s="58"/>
      <c r="D8" s="112" t="s">
        <v>107</v>
      </c>
      <c r="E8" s="58"/>
      <c r="F8" s="57"/>
      <c r="G8" s="112" t="s">
        <v>88</v>
      </c>
      <c r="I8" s="110" t="s">
        <v>219</v>
      </c>
      <c r="K8" s="122" t="s">
        <v>220</v>
      </c>
      <c r="L8" s="109" t="s">
        <v>221</v>
      </c>
      <c r="M8" s="130">
        <f>IFERROR(LOOKUP(L8,Tabell3[Avfallstype],Tabell3[Faktor til gjenvinning]), "")</f>
        <v>6.699101796407185E-2</v>
      </c>
      <c r="O8" s="123" t="s">
        <v>222</v>
      </c>
      <c r="P8" s="126">
        <v>0.39475839475839475</v>
      </c>
      <c r="R8" s="225">
        <v>2020</v>
      </c>
      <c r="S8" s="266">
        <v>5</v>
      </c>
      <c r="T8" s="266">
        <v>45</v>
      </c>
      <c r="U8" s="267">
        <v>50</v>
      </c>
    </row>
    <row r="9" spans="1:21" ht="15.95" customHeight="1">
      <c r="A9" s="59"/>
      <c r="B9" s="112" t="s">
        <v>164</v>
      </c>
      <c r="C9" s="58"/>
      <c r="D9" s="112" t="s">
        <v>223</v>
      </c>
      <c r="E9" s="58"/>
      <c r="F9" s="57"/>
      <c r="G9" s="112" t="s">
        <v>90</v>
      </c>
      <c r="I9" s="110" t="s">
        <v>224</v>
      </c>
      <c r="K9" s="122" t="s">
        <v>225</v>
      </c>
      <c r="L9" s="109" t="s">
        <v>226</v>
      </c>
      <c r="M9" s="130">
        <f>IFERROR(LOOKUP(L9,Tabell3[Avfallstype],Tabell3[Faktor til gjenvinning]), "")</f>
        <v>0</v>
      </c>
      <c r="O9" s="123" t="s">
        <v>221</v>
      </c>
      <c r="P9" s="126">
        <v>6.699101796407185E-2</v>
      </c>
      <c r="R9" s="225">
        <v>2021</v>
      </c>
      <c r="S9" s="266">
        <f t="shared" ref="S9:S17" si="0">S8-($S$8-$S$18)/10</f>
        <v>9.5</v>
      </c>
      <c r="T9" s="266">
        <f t="shared" ref="T9:T17" si="1">T8-($T$8-$T$18)/10</f>
        <v>42.75</v>
      </c>
      <c r="U9" s="267">
        <f t="shared" ref="U9:U17" si="2">U8-($U$8-$U$18)/10</f>
        <v>47.75</v>
      </c>
    </row>
    <row r="10" spans="1:21" ht="15.95" customHeight="1">
      <c r="A10" s="59"/>
      <c r="B10" s="112" t="s">
        <v>87</v>
      </c>
      <c r="C10" s="58"/>
      <c r="D10" s="113"/>
      <c r="E10" s="58"/>
      <c r="F10" s="57"/>
      <c r="G10" s="112" t="s">
        <v>92</v>
      </c>
      <c r="I10" s="110" t="s">
        <v>227</v>
      </c>
      <c r="K10" s="122" t="s">
        <v>228</v>
      </c>
      <c r="L10" s="109" t="s">
        <v>222</v>
      </c>
      <c r="M10" s="130">
        <f>IFERROR(LOOKUP(L10,Tabell3[Avfallstype],Tabell3[Faktor til gjenvinning]), "")</f>
        <v>0.39475839475839475</v>
      </c>
      <c r="O10" s="123" t="s">
        <v>229</v>
      </c>
      <c r="P10" s="126">
        <v>0.78082191780821919</v>
      </c>
      <c r="R10" s="225">
        <v>2022</v>
      </c>
      <c r="S10" s="266">
        <f t="shared" si="0"/>
        <v>14</v>
      </c>
      <c r="T10" s="266">
        <f t="shared" si="1"/>
        <v>40.5</v>
      </c>
      <c r="U10" s="267">
        <f t="shared" si="2"/>
        <v>45.5</v>
      </c>
    </row>
    <row r="11" spans="1:21" ht="15.95" customHeight="1">
      <c r="A11" s="59"/>
      <c r="B11" s="112" t="s">
        <v>89</v>
      </c>
      <c r="C11" s="58"/>
      <c r="D11" s="58"/>
      <c r="E11" s="58"/>
      <c r="F11" s="57"/>
      <c r="G11" s="110" t="s">
        <v>93</v>
      </c>
      <c r="I11" s="110" t="s">
        <v>230</v>
      </c>
      <c r="K11" s="122" t="s">
        <v>231</v>
      </c>
      <c r="L11" s="109" t="s">
        <v>221</v>
      </c>
      <c r="M11" s="130">
        <f>IFERROR(LOOKUP(L11,Tabell3[Avfallstype],Tabell3[Faktor til gjenvinning]), "")</f>
        <v>6.699101796407185E-2</v>
      </c>
      <c r="O11" s="123" t="s">
        <v>232</v>
      </c>
      <c r="P11" s="126">
        <v>0.15724946695095901</v>
      </c>
      <c r="R11" s="225">
        <v>2023</v>
      </c>
      <c r="S11" s="266">
        <f t="shared" si="0"/>
        <v>18.5</v>
      </c>
      <c r="T11" s="266">
        <f t="shared" si="1"/>
        <v>38.25</v>
      </c>
      <c r="U11" s="267">
        <f t="shared" si="2"/>
        <v>43.25</v>
      </c>
    </row>
    <row r="12" spans="1:21" ht="15.95" customHeight="1">
      <c r="A12" s="59"/>
      <c r="B12" s="113" t="s">
        <v>91</v>
      </c>
      <c r="C12" s="58"/>
      <c r="D12" s="111" t="s">
        <v>145</v>
      </c>
      <c r="E12" s="58"/>
      <c r="F12" s="57"/>
      <c r="G12" s="110" t="s">
        <v>94</v>
      </c>
      <c r="I12" s="110" t="s">
        <v>233</v>
      </c>
      <c r="K12" s="122" t="s">
        <v>234</v>
      </c>
      <c r="L12" s="109" t="s">
        <v>229</v>
      </c>
      <c r="M12" s="130">
        <f>IFERROR(LOOKUP(L12,Tabell3[Avfallstype],Tabell3[Faktor til gjenvinning]), "")</f>
        <v>0.78082191780821919</v>
      </c>
      <c r="O12" s="123" t="s">
        <v>235</v>
      </c>
      <c r="P12" s="126">
        <v>0.69032258064516128</v>
      </c>
      <c r="R12" s="225">
        <v>2024</v>
      </c>
      <c r="S12" s="266">
        <f t="shared" si="0"/>
        <v>23</v>
      </c>
      <c r="T12" s="266">
        <f t="shared" si="1"/>
        <v>36</v>
      </c>
      <c r="U12" s="267">
        <f t="shared" si="2"/>
        <v>41</v>
      </c>
    </row>
    <row r="13" spans="1:21" ht="15.95" customHeight="1">
      <c r="A13" s="59"/>
      <c r="C13" s="58"/>
      <c r="D13" s="112" t="s">
        <v>236</v>
      </c>
      <c r="E13" s="58"/>
      <c r="F13" s="57"/>
      <c r="G13" s="110" t="s">
        <v>96</v>
      </c>
      <c r="I13" s="110" t="s">
        <v>237</v>
      </c>
      <c r="K13" s="122" t="s">
        <v>238</v>
      </c>
      <c r="L13" s="109" t="s">
        <v>232</v>
      </c>
      <c r="M13" s="130">
        <f>IFERROR(LOOKUP(L13,Tabell3[Avfallstype],Tabell3[Faktor til gjenvinning]), "")</f>
        <v>0.15724946695095901</v>
      </c>
      <c r="O13" s="123" t="s">
        <v>239</v>
      </c>
      <c r="P13" s="126">
        <v>0.91489361702127658</v>
      </c>
      <c r="R13" s="225">
        <v>2025</v>
      </c>
      <c r="S13" s="266">
        <f t="shared" si="0"/>
        <v>27.5</v>
      </c>
      <c r="T13" s="266">
        <f t="shared" si="1"/>
        <v>33.75</v>
      </c>
      <c r="U13" s="267">
        <f t="shared" si="2"/>
        <v>38.75</v>
      </c>
    </row>
    <row r="14" spans="1:21" ht="15.95" customHeight="1">
      <c r="A14" s="59"/>
      <c r="C14" s="58"/>
      <c r="D14" s="112" t="s">
        <v>240</v>
      </c>
      <c r="E14" s="58"/>
      <c r="F14" s="57"/>
      <c r="G14" s="110" t="s">
        <v>241</v>
      </c>
      <c r="I14" s="110" t="s">
        <v>242</v>
      </c>
      <c r="K14" s="122" t="s">
        <v>243</v>
      </c>
      <c r="L14" s="109" t="s">
        <v>232</v>
      </c>
      <c r="M14" s="130">
        <f>IFERROR(LOOKUP(L14,Tabell3[Avfallstype],Tabell3[Faktor til gjenvinning]), "")</f>
        <v>0.15724946695095901</v>
      </c>
      <c r="O14" s="123" t="s">
        <v>244</v>
      </c>
      <c r="P14" s="126">
        <v>0.88059701492537312</v>
      </c>
      <c r="R14" s="225">
        <v>2026</v>
      </c>
      <c r="S14" s="266">
        <f t="shared" si="0"/>
        <v>32</v>
      </c>
      <c r="T14" s="266">
        <f t="shared" si="1"/>
        <v>31.5</v>
      </c>
      <c r="U14" s="267">
        <f t="shared" si="2"/>
        <v>36.5</v>
      </c>
    </row>
    <row r="15" spans="1:21" ht="15.95" customHeight="1">
      <c r="A15" s="59"/>
      <c r="C15" s="58"/>
      <c r="D15" s="113"/>
      <c r="E15" s="58"/>
      <c r="F15" s="57"/>
      <c r="G15" s="110" t="s">
        <v>245</v>
      </c>
      <c r="I15" s="110" t="s">
        <v>246</v>
      </c>
      <c r="K15" s="122" t="s">
        <v>247</v>
      </c>
      <c r="L15" s="109" t="s">
        <v>221</v>
      </c>
      <c r="M15" s="130">
        <f>IFERROR(LOOKUP(L15,Tabell3[Avfallstype],Tabell3[Faktor til gjenvinning]), "")</f>
        <v>6.699101796407185E-2</v>
      </c>
      <c r="O15" s="123" t="s">
        <v>248</v>
      </c>
      <c r="P15" s="126">
        <v>0</v>
      </c>
      <c r="R15" s="225">
        <v>2027</v>
      </c>
      <c r="S15" s="266">
        <f t="shared" si="0"/>
        <v>36.5</v>
      </c>
      <c r="T15" s="266">
        <f t="shared" si="1"/>
        <v>29.25</v>
      </c>
      <c r="U15" s="267">
        <f t="shared" si="2"/>
        <v>34.25</v>
      </c>
    </row>
    <row r="16" spans="1:21" ht="15.95" customHeight="1">
      <c r="A16" s="59"/>
      <c r="C16" s="58"/>
      <c r="D16" s="60"/>
      <c r="E16" s="58"/>
      <c r="F16" s="57"/>
      <c r="G16" s="110" t="s">
        <v>249</v>
      </c>
      <c r="I16" s="121" t="s">
        <v>250</v>
      </c>
      <c r="K16" s="122" t="s">
        <v>235</v>
      </c>
      <c r="L16" s="109" t="s">
        <v>235</v>
      </c>
      <c r="M16" s="130">
        <f>IFERROR(LOOKUP(L16,Tabell3[Avfallstype],Tabell3[Faktor til gjenvinning]), "")</f>
        <v>0.69032258064516128</v>
      </c>
      <c r="O16" s="123" t="s">
        <v>251</v>
      </c>
      <c r="P16" s="126">
        <v>0.99242424242424243</v>
      </c>
      <c r="R16" s="225">
        <v>2028</v>
      </c>
      <c r="S16" s="266">
        <f t="shared" si="0"/>
        <v>41</v>
      </c>
      <c r="T16" s="266">
        <f t="shared" si="1"/>
        <v>27</v>
      </c>
      <c r="U16" s="267">
        <f t="shared" si="2"/>
        <v>32</v>
      </c>
    </row>
    <row r="17" spans="1:21" ht="15.95" customHeight="1">
      <c r="A17" s="59"/>
      <c r="D17" s="60"/>
      <c r="E17" s="60"/>
      <c r="F17" s="57"/>
      <c r="G17" s="110" t="s">
        <v>252</v>
      </c>
      <c r="K17" s="122" t="s">
        <v>239</v>
      </c>
      <c r="L17" s="109" t="s">
        <v>239</v>
      </c>
      <c r="M17" s="130">
        <f>IFERROR(LOOKUP(L17,Tabell3[Avfallstype],Tabell3[Faktor til gjenvinning]), "")</f>
        <v>0.91489361702127658</v>
      </c>
      <c r="O17" s="123" t="s">
        <v>253</v>
      </c>
      <c r="P17" s="126">
        <v>0.8369905956112853</v>
      </c>
      <c r="R17" s="225">
        <v>2029</v>
      </c>
      <c r="S17" s="266">
        <f t="shared" si="0"/>
        <v>45.5</v>
      </c>
      <c r="T17" s="266">
        <f t="shared" si="1"/>
        <v>24.75</v>
      </c>
      <c r="U17" s="267">
        <f t="shared" si="2"/>
        <v>29.75</v>
      </c>
    </row>
    <row r="18" spans="1:21" ht="15.95" customHeight="1">
      <c r="A18" s="59"/>
      <c r="C18" s="57"/>
      <c r="F18" s="57"/>
      <c r="G18" s="110" t="s">
        <v>254</v>
      </c>
      <c r="K18" s="122" t="s">
        <v>255</v>
      </c>
      <c r="L18" s="109" t="s">
        <v>221</v>
      </c>
      <c r="M18" s="130">
        <f>IFERROR(LOOKUP(L18,Tabell3[Avfallstype],Tabell3[Faktor til gjenvinning]), "")</f>
        <v>6.699101796407185E-2</v>
      </c>
      <c r="O18" s="123" t="s">
        <v>256</v>
      </c>
      <c r="P18" s="126">
        <v>0.4098360655737705</v>
      </c>
      <c r="R18" s="225">
        <v>2030</v>
      </c>
      <c r="S18" s="266">
        <v>50</v>
      </c>
      <c r="T18" s="266">
        <v>22.5</v>
      </c>
      <c r="U18" s="267">
        <v>27.5</v>
      </c>
    </row>
    <row r="19" spans="1:21" ht="15.95" customHeight="1">
      <c r="A19" s="59"/>
      <c r="C19" s="57"/>
      <c r="D19" s="111" t="s">
        <v>145</v>
      </c>
      <c r="F19" s="57"/>
      <c r="G19" s="110" t="s">
        <v>257</v>
      </c>
      <c r="K19" s="122" t="s">
        <v>258</v>
      </c>
      <c r="L19" s="109" t="s">
        <v>221</v>
      </c>
      <c r="M19" s="130">
        <f>IFERROR(LOOKUP(L19,Tabell3[Avfallstype],Tabell3[Faktor til gjenvinning]), "")</f>
        <v>6.699101796407185E-2</v>
      </c>
      <c r="O19" s="123" t="s">
        <v>259</v>
      </c>
      <c r="P19" s="126">
        <v>0.49275362318840582</v>
      </c>
      <c r="R19" s="225">
        <v>2031</v>
      </c>
      <c r="S19" s="266">
        <f t="shared" ref="S19:S37" si="3">S18-($S$18-$S$38)/20</f>
        <v>52.25</v>
      </c>
      <c r="T19" s="266">
        <f t="shared" ref="T19:T37" si="4">T18-($T$18-$T$38)/20</f>
        <v>21.5</v>
      </c>
      <c r="U19" s="267">
        <f t="shared" ref="U19:U37" si="5">U18-($U$18-$U$38)/20</f>
        <v>26.25</v>
      </c>
    </row>
    <row r="20" spans="1:21" ht="15.95" customHeight="1">
      <c r="A20" s="59"/>
      <c r="C20" s="57"/>
      <c r="D20" s="112">
        <v>0.1</v>
      </c>
      <c r="F20" s="57"/>
      <c r="G20" s="110" t="s">
        <v>260</v>
      </c>
      <c r="I20" s="109" t="s">
        <v>141</v>
      </c>
      <c r="K20" s="122" t="s">
        <v>261</v>
      </c>
      <c r="L20" s="109" t="s">
        <v>221</v>
      </c>
      <c r="M20" s="130">
        <f>IFERROR(LOOKUP(L20,Tabell3[Avfallstype],Tabell3[Faktor til gjenvinning]), "")</f>
        <v>6.699101796407185E-2</v>
      </c>
      <c r="O20" s="123" t="s">
        <v>262</v>
      </c>
      <c r="P20" s="126">
        <v>0</v>
      </c>
      <c r="R20" s="225">
        <v>2032</v>
      </c>
      <c r="S20" s="266">
        <f t="shared" si="3"/>
        <v>54.5</v>
      </c>
      <c r="T20" s="266">
        <f t="shared" si="4"/>
        <v>20.5</v>
      </c>
      <c r="U20" s="267">
        <f t="shared" si="5"/>
        <v>25</v>
      </c>
    </row>
    <row r="21" spans="1:21" ht="15.95" customHeight="1">
      <c r="A21" s="59"/>
      <c r="C21" s="57"/>
      <c r="D21" s="230">
        <v>0.2</v>
      </c>
      <c r="F21" s="57"/>
      <c r="G21" s="110" t="s">
        <v>263</v>
      </c>
      <c r="I21" s="110" t="s">
        <v>86</v>
      </c>
      <c r="K21" s="122" t="s">
        <v>264</v>
      </c>
      <c r="L21" s="109" t="s">
        <v>221</v>
      </c>
      <c r="M21" s="130">
        <f>IFERROR(LOOKUP(L21,Tabell3[Avfallstype],Tabell3[Faktor til gjenvinning]), "")</f>
        <v>6.699101796407185E-2</v>
      </c>
      <c r="O21" s="123" t="s">
        <v>265</v>
      </c>
      <c r="P21" s="126">
        <v>0.12289562289562289</v>
      </c>
      <c r="R21" s="225">
        <v>2033</v>
      </c>
      <c r="S21" s="266">
        <f t="shared" si="3"/>
        <v>56.75</v>
      </c>
      <c r="T21" s="266">
        <f t="shared" si="4"/>
        <v>19.5</v>
      </c>
      <c r="U21" s="267">
        <f t="shared" si="5"/>
        <v>23.75</v>
      </c>
    </row>
    <row r="22" spans="1:21" ht="15.95" customHeight="1">
      <c r="A22" s="59"/>
      <c r="C22" s="57"/>
      <c r="D22" s="112">
        <v>0.3</v>
      </c>
      <c r="F22" s="57"/>
      <c r="G22" s="110" t="s">
        <v>266</v>
      </c>
      <c r="I22" s="110" t="s">
        <v>88</v>
      </c>
      <c r="K22" s="122" t="s">
        <v>267</v>
      </c>
      <c r="L22" s="109" t="s">
        <v>222</v>
      </c>
      <c r="M22" s="130">
        <f>IFERROR(LOOKUP(L22,Tabell3[Avfallstype],Tabell3[Faktor til gjenvinning]), "")</f>
        <v>0.39475839475839475</v>
      </c>
      <c r="O22" s="123" t="s">
        <v>268</v>
      </c>
      <c r="P22" s="126">
        <v>4.0650406504065045E-3</v>
      </c>
      <c r="R22" s="225">
        <v>2034</v>
      </c>
      <c r="S22" s="266">
        <f t="shared" si="3"/>
        <v>59</v>
      </c>
      <c r="T22" s="266">
        <f t="shared" si="4"/>
        <v>18.5</v>
      </c>
      <c r="U22" s="267">
        <f t="shared" si="5"/>
        <v>22.5</v>
      </c>
    </row>
    <row r="23" spans="1:21" ht="15.95" customHeight="1">
      <c r="A23" s="57"/>
      <c r="C23" s="57"/>
      <c r="D23" s="112">
        <v>0.4</v>
      </c>
      <c r="F23" s="57"/>
      <c r="G23" s="110" t="s">
        <v>269</v>
      </c>
      <c r="I23" s="110" t="s">
        <v>90</v>
      </c>
      <c r="K23" s="122" t="s">
        <v>270</v>
      </c>
      <c r="L23" s="109" t="s">
        <v>232</v>
      </c>
      <c r="M23" s="130">
        <f>IFERROR(LOOKUP(L23,Tabell3[Avfallstype],Tabell3[Faktor til gjenvinning]), "")</f>
        <v>0.15724946695095901</v>
      </c>
      <c r="O23" s="123" t="s">
        <v>271</v>
      </c>
      <c r="P23" s="126">
        <v>1</v>
      </c>
      <c r="R23" s="225">
        <v>2035</v>
      </c>
      <c r="S23" s="266">
        <f t="shared" si="3"/>
        <v>61.25</v>
      </c>
      <c r="T23" s="266">
        <f t="shared" si="4"/>
        <v>17.5</v>
      </c>
      <c r="U23" s="267">
        <f t="shared" si="5"/>
        <v>21.25</v>
      </c>
    </row>
    <row r="24" spans="1:21" ht="15.95" customHeight="1">
      <c r="A24" s="59"/>
      <c r="C24" s="57"/>
      <c r="D24" s="112">
        <v>0.5</v>
      </c>
      <c r="F24" s="57"/>
      <c r="G24" s="110" t="s">
        <v>272</v>
      </c>
      <c r="I24" s="110" t="s">
        <v>92</v>
      </c>
      <c r="K24" s="122" t="s">
        <v>273</v>
      </c>
      <c r="L24" s="109" t="s">
        <v>259</v>
      </c>
      <c r="M24" s="130">
        <f>IFERROR(LOOKUP(L24,Tabell3[Avfallstype],Tabell3[Faktor til gjenvinning]), "")</f>
        <v>0.49275362318840582</v>
      </c>
      <c r="O24" s="123" t="s">
        <v>274</v>
      </c>
      <c r="P24" s="126">
        <v>0</v>
      </c>
      <c r="R24" s="225">
        <v>2036</v>
      </c>
      <c r="S24" s="266">
        <f t="shared" si="3"/>
        <v>63.5</v>
      </c>
      <c r="T24" s="266">
        <f t="shared" si="4"/>
        <v>16.5</v>
      </c>
      <c r="U24" s="267">
        <f t="shared" si="5"/>
        <v>20</v>
      </c>
    </row>
    <row r="25" spans="1:21" ht="15.95" customHeight="1">
      <c r="A25" s="59"/>
      <c r="C25" s="57"/>
      <c r="D25" s="112">
        <v>0.6</v>
      </c>
      <c r="F25" s="57"/>
      <c r="G25" s="110" t="s">
        <v>275</v>
      </c>
      <c r="I25" s="110" t="s">
        <v>93</v>
      </c>
      <c r="K25" s="122" t="s">
        <v>251</v>
      </c>
      <c r="L25" s="109" t="s">
        <v>251</v>
      </c>
      <c r="M25" s="130">
        <f>IFERROR(LOOKUP(L25,Tabell3[Avfallstype],Tabell3[Faktor til gjenvinning]), "")</f>
        <v>0.99242424242424243</v>
      </c>
      <c r="O25" s="123" t="s">
        <v>276</v>
      </c>
      <c r="P25" s="126">
        <v>0.115527950310559</v>
      </c>
      <c r="R25" s="225">
        <v>2037</v>
      </c>
      <c r="S25" s="266">
        <f t="shared" si="3"/>
        <v>65.75</v>
      </c>
      <c r="T25" s="266">
        <f t="shared" si="4"/>
        <v>15.5</v>
      </c>
      <c r="U25" s="267">
        <f t="shared" si="5"/>
        <v>18.75</v>
      </c>
    </row>
    <row r="26" spans="1:21" ht="15.95" customHeight="1">
      <c r="A26" s="59"/>
      <c r="C26" s="57"/>
      <c r="D26" s="112">
        <v>0.7</v>
      </c>
      <c r="F26" s="57"/>
      <c r="G26" s="110" t="s">
        <v>277</v>
      </c>
      <c r="I26" s="110" t="s">
        <v>94</v>
      </c>
      <c r="K26" s="122" t="s">
        <v>278</v>
      </c>
      <c r="L26" s="109" t="s">
        <v>222</v>
      </c>
      <c r="M26" s="130">
        <f>IFERROR(LOOKUP(L26,Tabell3[Avfallstype],Tabell3[Faktor til gjenvinning]), "")</f>
        <v>0.39475839475839475</v>
      </c>
      <c r="O26" s="123" t="s">
        <v>226</v>
      </c>
      <c r="P26" s="126">
        <v>0</v>
      </c>
      <c r="R26" s="225">
        <v>2038</v>
      </c>
      <c r="S26" s="266">
        <f t="shared" si="3"/>
        <v>68</v>
      </c>
      <c r="T26" s="266">
        <f t="shared" si="4"/>
        <v>14.5</v>
      </c>
      <c r="U26" s="267">
        <f t="shared" si="5"/>
        <v>17.5</v>
      </c>
    </row>
    <row r="27" spans="1:21" ht="15.95" customHeight="1">
      <c r="A27" s="59"/>
      <c r="C27" s="57"/>
      <c r="D27" s="112">
        <v>0.8</v>
      </c>
      <c r="F27" s="57"/>
      <c r="G27" s="110" t="s">
        <v>279</v>
      </c>
      <c r="I27" s="110" t="s">
        <v>96</v>
      </c>
      <c r="K27" s="122" t="s">
        <v>280</v>
      </c>
      <c r="L27" s="109" t="s">
        <v>221</v>
      </c>
      <c r="M27" s="130">
        <f>IFERROR(LOOKUP(L27,Tabell3[Avfallstype],Tabell3[Faktor til gjenvinning]), "")</f>
        <v>6.699101796407185E-2</v>
      </c>
      <c r="O27" s="123" t="s">
        <v>281</v>
      </c>
      <c r="P27" s="125">
        <v>0.27430555555555558</v>
      </c>
      <c r="R27" s="225">
        <v>2039</v>
      </c>
      <c r="S27" s="266">
        <f t="shared" si="3"/>
        <v>70.25</v>
      </c>
      <c r="T27" s="266">
        <f t="shared" si="4"/>
        <v>13.5</v>
      </c>
      <c r="U27" s="267">
        <f t="shared" si="5"/>
        <v>16.25</v>
      </c>
    </row>
    <row r="28" spans="1:21" ht="15.95" customHeight="1">
      <c r="A28" s="59"/>
      <c r="C28" s="57"/>
      <c r="D28" s="112">
        <v>0.9</v>
      </c>
      <c r="F28" s="57"/>
      <c r="G28" s="110" t="s">
        <v>282</v>
      </c>
      <c r="I28" s="110" t="s">
        <v>97</v>
      </c>
      <c r="K28" s="122" t="s">
        <v>283</v>
      </c>
      <c r="L28" s="109" t="s">
        <v>271</v>
      </c>
      <c r="M28" s="130">
        <f>IFERROR(LOOKUP(L28,Tabell3[Avfallstype],Tabell3[Faktor til gjenvinning]), "")</f>
        <v>1</v>
      </c>
      <c r="R28" s="225">
        <v>2040</v>
      </c>
      <c r="S28" s="266">
        <f t="shared" si="3"/>
        <v>72.5</v>
      </c>
      <c r="T28" s="266">
        <f t="shared" si="4"/>
        <v>12.5</v>
      </c>
      <c r="U28" s="267">
        <f t="shared" si="5"/>
        <v>15</v>
      </c>
    </row>
    <row r="29" spans="1:21" ht="15.95" customHeight="1">
      <c r="A29" s="59"/>
      <c r="C29" s="57"/>
      <c r="D29" s="112">
        <v>1</v>
      </c>
      <c r="F29" s="57"/>
      <c r="G29" s="110" t="s">
        <v>284</v>
      </c>
      <c r="I29" s="110" t="s">
        <v>98</v>
      </c>
      <c r="K29" s="122" t="s">
        <v>285</v>
      </c>
      <c r="L29" s="109" t="s">
        <v>221</v>
      </c>
      <c r="M29" s="130">
        <f>IFERROR(LOOKUP(L29,Tabell3[Avfallstype],Tabell3[Faktor til gjenvinning]), "")</f>
        <v>6.699101796407185E-2</v>
      </c>
      <c r="R29" s="225">
        <v>2041</v>
      </c>
      <c r="S29" s="266">
        <f t="shared" si="3"/>
        <v>74.75</v>
      </c>
      <c r="T29" s="266">
        <f t="shared" si="4"/>
        <v>11.5</v>
      </c>
      <c r="U29" s="267">
        <f t="shared" si="5"/>
        <v>13.75</v>
      </c>
    </row>
    <row r="30" spans="1:21" ht="15.95" customHeight="1">
      <c r="A30" s="59"/>
      <c r="C30" s="57"/>
      <c r="D30" s="113" t="s">
        <v>286</v>
      </c>
      <c r="G30" s="110" t="s">
        <v>287</v>
      </c>
      <c r="I30" s="110" t="s">
        <v>99</v>
      </c>
      <c r="K30" s="122" t="s">
        <v>288</v>
      </c>
      <c r="L30" s="109" t="s">
        <v>221</v>
      </c>
      <c r="M30" s="130">
        <f>IFERROR(LOOKUP(L30,Tabell3[Avfallstype],Tabell3[Faktor til gjenvinning]), "")</f>
        <v>6.699101796407185E-2</v>
      </c>
      <c r="R30" s="225">
        <v>2042</v>
      </c>
      <c r="S30" s="266">
        <f t="shared" si="3"/>
        <v>77</v>
      </c>
      <c r="T30" s="266">
        <f t="shared" si="4"/>
        <v>10.5</v>
      </c>
      <c r="U30" s="267">
        <f t="shared" si="5"/>
        <v>12.5</v>
      </c>
    </row>
    <row r="31" spans="1:21" ht="15.95" customHeight="1">
      <c r="A31" s="59"/>
      <c r="C31" s="57"/>
      <c r="G31" s="110" t="s">
        <v>289</v>
      </c>
      <c r="I31" s="110" t="s">
        <v>100</v>
      </c>
      <c r="K31" s="122" t="s">
        <v>259</v>
      </c>
      <c r="L31" s="109" t="s">
        <v>259</v>
      </c>
      <c r="M31" s="130">
        <f>IFERROR(LOOKUP(L31,Tabell3[Avfallstype],Tabell3[Faktor til gjenvinning]), "")</f>
        <v>0.49275362318840582</v>
      </c>
      <c r="R31" s="225">
        <v>2043</v>
      </c>
      <c r="S31" s="266">
        <f t="shared" si="3"/>
        <v>79.25</v>
      </c>
      <c r="T31" s="266">
        <f t="shared" si="4"/>
        <v>9.5</v>
      </c>
      <c r="U31" s="267">
        <f t="shared" si="5"/>
        <v>11.25</v>
      </c>
    </row>
    <row r="32" spans="1:21" ht="15.95" customHeight="1">
      <c r="A32" s="59"/>
      <c r="B32" s="59"/>
      <c r="C32" s="57"/>
      <c r="F32" s="57"/>
      <c r="G32" s="110" t="s">
        <v>290</v>
      </c>
      <c r="I32" s="110" t="s">
        <v>101</v>
      </c>
      <c r="K32" s="122" t="s">
        <v>291</v>
      </c>
      <c r="L32" s="109" t="s">
        <v>221</v>
      </c>
      <c r="M32" s="130">
        <f>IFERROR(LOOKUP(L32,Tabell3[Avfallstype],Tabell3[Faktor til gjenvinning]), "")</f>
        <v>6.699101796407185E-2</v>
      </c>
      <c r="R32" s="225">
        <v>2044</v>
      </c>
      <c r="S32" s="266">
        <f t="shared" si="3"/>
        <v>81.5</v>
      </c>
      <c r="T32" s="266">
        <f t="shared" si="4"/>
        <v>8.5</v>
      </c>
      <c r="U32" s="267">
        <f t="shared" si="5"/>
        <v>10</v>
      </c>
    </row>
    <row r="33" spans="1:21" ht="15.95" customHeight="1">
      <c r="A33" s="59"/>
      <c r="B33" s="57"/>
      <c r="C33" s="57"/>
      <c r="F33" s="57"/>
      <c r="G33" s="110" t="s">
        <v>292</v>
      </c>
      <c r="I33" s="110" t="s">
        <v>102</v>
      </c>
      <c r="K33" s="122" t="s">
        <v>293</v>
      </c>
      <c r="L33" s="109" t="s">
        <v>222</v>
      </c>
      <c r="M33" s="130">
        <f>IFERROR(LOOKUP(L33,Tabell3[Avfallstype],Tabell3[Faktor til gjenvinning]), "")</f>
        <v>0.39475839475839475</v>
      </c>
      <c r="R33" s="225">
        <v>2045</v>
      </c>
      <c r="S33" s="266">
        <f t="shared" si="3"/>
        <v>83.75</v>
      </c>
      <c r="T33" s="266">
        <f t="shared" si="4"/>
        <v>7.5</v>
      </c>
      <c r="U33" s="267">
        <f t="shared" si="5"/>
        <v>8.75</v>
      </c>
    </row>
    <row r="34" spans="1:21" ht="15.95" customHeight="1">
      <c r="A34" s="59"/>
      <c r="B34" s="57"/>
      <c r="C34" s="57"/>
      <c r="F34" s="57"/>
      <c r="G34" s="110" t="s">
        <v>294</v>
      </c>
      <c r="I34" s="110" t="s">
        <v>205</v>
      </c>
      <c r="K34" s="122" t="s">
        <v>295</v>
      </c>
      <c r="L34" s="109" t="s">
        <v>251</v>
      </c>
      <c r="M34" s="130">
        <f>IFERROR(LOOKUP(L34,Tabell3[Avfallstype],Tabell3[Faktor til gjenvinning]), "")</f>
        <v>0.99242424242424243</v>
      </c>
      <c r="R34" s="225">
        <v>2046</v>
      </c>
      <c r="S34" s="266">
        <f t="shared" si="3"/>
        <v>86</v>
      </c>
      <c r="T34" s="266">
        <f t="shared" si="4"/>
        <v>6.5</v>
      </c>
      <c r="U34" s="267">
        <f t="shared" si="5"/>
        <v>7.5</v>
      </c>
    </row>
    <row r="35" spans="1:21" ht="15.95" customHeight="1">
      <c r="A35" s="59"/>
      <c r="B35" s="57"/>
      <c r="C35" s="57"/>
      <c r="F35" s="57"/>
      <c r="G35" s="110" t="s">
        <v>296</v>
      </c>
      <c r="K35" s="122" t="s">
        <v>297</v>
      </c>
      <c r="L35" s="109" t="s">
        <v>222</v>
      </c>
      <c r="M35" s="130">
        <f>IFERROR(LOOKUP(L35,Tabell3[Avfallstype],Tabell3[Faktor til gjenvinning]), "")</f>
        <v>0.39475839475839475</v>
      </c>
      <c r="R35" s="225">
        <v>2047</v>
      </c>
      <c r="S35" s="266">
        <f t="shared" si="3"/>
        <v>88.25</v>
      </c>
      <c r="T35" s="266">
        <f t="shared" si="4"/>
        <v>5.5</v>
      </c>
      <c r="U35" s="267">
        <f t="shared" si="5"/>
        <v>6.25</v>
      </c>
    </row>
    <row r="36" spans="1:21" ht="15.95" customHeight="1">
      <c r="A36" s="59"/>
      <c r="B36" s="59"/>
      <c r="C36" s="57"/>
      <c r="F36" s="57"/>
      <c r="G36" s="110" t="s">
        <v>298</v>
      </c>
      <c r="K36" s="122" t="s">
        <v>274</v>
      </c>
      <c r="L36" s="109" t="s">
        <v>274</v>
      </c>
      <c r="M36" s="130">
        <f>IFERROR(LOOKUP(L36,Tabell3[Avfallstype],Tabell3[Faktor til gjenvinning]), "")</f>
        <v>0</v>
      </c>
      <c r="R36" s="225">
        <v>2048</v>
      </c>
      <c r="S36" s="266">
        <f t="shared" si="3"/>
        <v>90.5</v>
      </c>
      <c r="T36" s="266">
        <f t="shared" si="4"/>
        <v>4.5</v>
      </c>
      <c r="U36" s="267">
        <f t="shared" si="5"/>
        <v>5</v>
      </c>
    </row>
    <row r="37" spans="1:21" ht="15.95" customHeight="1">
      <c r="A37" s="59"/>
      <c r="B37" s="57"/>
      <c r="C37" s="57"/>
      <c r="F37" s="57"/>
      <c r="G37" s="110" t="s">
        <v>299</v>
      </c>
      <c r="K37" s="122" t="s">
        <v>300</v>
      </c>
      <c r="L37" s="109" t="s">
        <v>221</v>
      </c>
      <c r="M37" s="130">
        <f>IFERROR(LOOKUP(L37,Tabell3[Avfallstype],Tabell3[Faktor til gjenvinning]), "")</f>
        <v>6.699101796407185E-2</v>
      </c>
      <c r="R37" s="225">
        <v>2049</v>
      </c>
      <c r="S37" s="266">
        <f t="shared" si="3"/>
        <v>92.75</v>
      </c>
      <c r="T37" s="266">
        <f t="shared" si="4"/>
        <v>3.5</v>
      </c>
      <c r="U37" s="267">
        <f t="shared" si="5"/>
        <v>3.75</v>
      </c>
    </row>
    <row r="38" spans="1:21" ht="15.95" customHeight="1">
      <c r="A38" s="59"/>
      <c r="B38" s="57"/>
      <c r="C38" s="57"/>
      <c r="G38" s="110" t="s">
        <v>301</v>
      </c>
      <c r="K38" s="122" t="s">
        <v>302</v>
      </c>
      <c r="L38" s="109" t="s">
        <v>276</v>
      </c>
      <c r="M38" s="130">
        <f>IFERROR(LOOKUP(L38,Tabell3[Avfallstype],Tabell3[Faktor til gjenvinning]), "")</f>
        <v>0.115527950310559</v>
      </c>
      <c r="R38" s="226">
        <v>2050</v>
      </c>
      <c r="S38" s="268">
        <v>95</v>
      </c>
      <c r="T38" s="268">
        <v>2.5</v>
      </c>
      <c r="U38" s="269">
        <v>2.5</v>
      </c>
    </row>
    <row r="39" spans="1:21" ht="15.95" customHeight="1">
      <c r="A39" s="59"/>
      <c r="B39" s="57"/>
      <c r="C39" s="57"/>
      <c r="G39" s="110" t="s">
        <v>303</v>
      </c>
      <c r="K39" s="122" t="s">
        <v>304</v>
      </c>
      <c r="L39" s="109" t="s">
        <v>276</v>
      </c>
      <c r="M39" s="130">
        <f>IFERROR(LOOKUP(L39,Tabell3[Avfallstype],Tabell3[Faktor til gjenvinning]), "")</f>
        <v>0.115527950310559</v>
      </c>
    </row>
    <row r="40" spans="1:21" ht="15.95" customHeight="1">
      <c r="A40" s="59"/>
      <c r="B40" s="57"/>
      <c r="C40" s="57"/>
      <c r="E40" s="57"/>
      <c r="G40" s="110" t="s">
        <v>305</v>
      </c>
      <c r="K40" s="122" t="s">
        <v>276</v>
      </c>
      <c r="L40" s="109" t="s">
        <v>276</v>
      </c>
      <c r="M40" s="130">
        <f>IFERROR(LOOKUP(L40,Tabell3[Avfallstype],Tabell3[Faktor til gjenvinning]), "")</f>
        <v>0.115527950310559</v>
      </c>
    </row>
    <row r="41" spans="1:21" ht="15.95" customHeight="1">
      <c r="A41" s="59"/>
      <c r="B41" s="57"/>
      <c r="C41" s="57"/>
      <c r="E41" s="57"/>
      <c r="G41" s="110" t="s">
        <v>306</v>
      </c>
      <c r="K41" s="122" t="s">
        <v>307</v>
      </c>
      <c r="L41" s="109" t="s">
        <v>221</v>
      </c>
      <c r="M41" s="130">
        <f>IFERROR(LOOKUP(L41,Tabell3[Avfallstype],Tabell3[Faktor til gjenvinning]), "")</f>
        <v>6.699101796407185E-2</v>
      </c>
    </row>
    <row r="42" spans="1:21" ht="15.95" customHeight="1">
      <c r="A42" s="59"/>
      <c r="B42" s="57"/>
      <c r="C42" s="57"/>
      <c r="E42" s="57"/>
      <c r="G42" s="110" t="s">
        <v>101</v>
      </c>
      <c r="K42" s="122" t="s">
        <v>308</v>
      </c>
      <c r="L42" s="109" t="s">
        <v>251</v>
      </c>
      <c r="M42" s="130">
        <f>IFERROR(LOOKUP(L42,Tabell3[Avfallstype],Tabell3[Faktor til gjenvinning]), "")</f>
        <v>0.99242424242424243</v>
      </c>
    </row>
    <row r="43" spans="1:21" ht="15.95" customHeight="1">
      <c r="A43" s="59"/>
      <c r="B43" s="59"/>
      <c r="C43" s="57"/>
      <c r="E43" s="57"/>
      <c r="G43" s="110" t="s">
        <v>309</v>
      </c>
      <c r="K43" s="122" t="s">
        <v>310</v>
      </c>
      <c r="L43" s="109" t="s">
        <v>251</v>
      </c>
      <c r="M43" s="130">
        <f>IFERROR(LOOKUP(L43,Tabell3[Avfallstype],Tabell3[Faktor til gjenvinning]), "")</f>
        <v>0.99242424242424243</v>
      </c>
    </row>
    <row r="44" spans="1:21" ht="15.95" customHeight="1">
      <c r="A44" s="59"/>
      <c r="B44" s="59"/>
      <c r="C44" s="57"/>
      <c r="E44" s="57"/>
      <c r="G44" s="110" t="s">
        <v>311</v>
      </c>
      <c r="K44" s="122" t="s">
        <v>143</v>
      </c>
      <c r="L44" s="109" t="s">
        <v>226</v>
      </c>
      <c r="M44" s="130">
        <f>IFERROR(LOOKUP(L44,Tabell3[Avfallstype],Tabell3[Faktor til gjenvinning]), "")</f>
        <v>0</v>
      </c>
    </row>
    <row r="45" spans="1:21" ht="15.95" customHeight="1">
      <c r="A45" s="59"/>
      <c r="B45" s="59"/>
      <c r="C45" s="57"/>
      <c r="D45" s="57"/>
      <c r="E45" s="57"/>
      <c r="G45" s="110" t="s">
        <v>312</v>
      </c>
      <c r="K45" s="122"/>
      <c r="L45" s="109"/>
      <c r="M45" s="130" t="str">
        <f>IFERROR(LOOKUP(L45,Tabell3[Avfallstype],Tabell3[Faktor til gjenvinning]), "")</f>
        <v/>
      </c>
    </row>
    <row r="46" spans="1:21" ht="15.95" customHeight="1">
      <c r="A46" s="59"/>
      <c r="B46" s="59"/>
      <c r="C46" s="57"/>
      <c r="D46" s="57"/>
      <c r="E46" s="57"/>
      <c r="G46" s="112" t="s">
        <v>313</v>
      </c>
    </row>
    <row r="47" spans="1:21" ht="15.95" customHeight="1">
      <c r="A47" s="59"/>
      <c r="G47" s="112" t="s">
        <v>102</v>
      </c>
    </row>
    <row r="48" spans="1:21" ht="15.95" customHeight="1">
      <c r="A48" s="59"/>
      <c r="G48" s="113" t="s">
        <v>314</v>
      </c>
    </row>
    <row r="49" spans="1:5" ht="15.95" customHeight="1">
      <c r="A49" s="59"/>
    </row>
    <row r="50" spans="1:5" ht="15.95" customHeight="1">
      <c r="A50" s="59"/>
    </row>
    <row r="51" spans="1:5" ht="15.95" customHeight="1">
      <c r="A51" s="59"/>
    </row>
    <row r="52" spans="1:5" ht="15.95" customHeight="1">
      <c r="A52" s="59"/>
    </row>
    <row r="53" spans="1:5" ht="15.95" customHeight="1">
      <c r="A53" s="59"/>
    </row>
    <row r="54" spans="1:5" ht="15.95" customHeight="1">
      <c r="A54" s="57"/>
      <c r="B54" s="59"/>
      <c r="C54" s="57"/>
      <c r="D54" s="57"/>
      <c r="E54" s="57"/>
    </row>
    <row r="55" spans="1:5" ht="15.95" customHeight="1">
      <c r="A55" s="59"/>
      <c r="B55" s="59"/>
      <c r="C55" s="57"/>
      <c r="D55" s="57"/>
      <c r="E55" s="57"/>
    </row>
    <row r="56" spans="1:5" ht="15.95" customHeight="1">
      <c r="A56" s="59"/>
      <c r="B56" s="59"/>
      <c r="C56" s="57"/>
      <c r="D56" s="57"/>
      <c r="E56" s="57"/>
    </row>
    <row r="57" spans="1:5" ht="15.95" customHeight="1">
      <c r="A57" s="59"/>
      <c r="B57" s="59"/>
      <c r="C57" s="57"/>
      <c r="D57" s="57"/>
      <c r="E57" s="57"/>
    </row>
    <row r="58" spans="1:5" ht="15.95" customHeight="1">
      <c r="A58" s="59"/>
      <c r="B58" s="59"/>
      <c r="C58" s="57"/>
      <c r="D58" s="57"/>
      <c r="E58" s="57"/>
    </row>
    <row r="59" spans="1:5" ht="15.95" customHeight="1">
      <c r="A59" s="59"/>
      <c r="B59" s="59"/>
      <c r="C59" s="57"/>
      <c r="D59" s="57"/>
      <c r="E59" s="57"/>
    </row>
    <row r="60" spans="1:5" ht="15.95" customHeight="1">
      <c r="A60" s="59"/>
      <c r="B60" s="59"/>
      <c r="C60" s="57"/>
      <c r="D60" s="57"/>
      <c r="E60" s="57"/>
    </row>
    <row r="61" spans="1:5" ht="15.95" customHeight="1">
      <c r="A61" s="59"/>
      <c r="B61" s="59"/>
      <c r="C61" s="57"/>
      <c r="D61" s="57"/>
      <c r="E61" s="57"/>
    </row>
    <row r="62" spans="1:5" ht="15.95" customHeight="1">
      <c r="A62" s="59"/>
      <c r="B62" s="59"/>
      <c r="C62" s="57"/>
      <c r="D62" s="57"/>
      <c r="E62" s="57"/>
    </row>
    <row r="63" spans="1:5" ht="15.95" customHeight="1">
      <c r="A63" s="59"/>
      <c r="B63" s="59"/>
      <c r="C63" s="57"/>
      <c r="D63" s="57"/>
      <c r="E63" s="57"/>
    </row>
    <row r="64" spans="1:5" ht="15.95" customHeight="1">
      <c r="A64" s="59"/>
      <c r="B64" s="59"/>
      <c r="C64" s="57"/>
      <c r="D64" s="57"/>
      <c r="E64" s="57"/>
    </row>
    <row r="65" spans="1:5" ht="15.95" customHeight="1">
      <c r="A65" s="59"/>
      <c r="B65" s="59"/>
      <c r="C65" s="57"/>
      <c r="D65" s="57"/>
      <c r="E65" s="57"/>
    </row>
    <row r="66" spans="1:5" ht="15.95" customHeight="1">
      <c r="A66" s="59"/>
      <c r="B66" s="59"/>
      <c r="C66" s="57"/>
      <c r="D66" s="57"/>
      <c r="E66" s="57"/>
    </row>
    <row r="67" spans="1:5" ht="15.95" customHeight="1">
      <c r="A67" s="57"/>
      <c r="B67" s="59"/>
      <c r="C67" s="57"/>
      <c r="D67" s="57"/>
      <c r="E67" s="57"/>
    </row>
    <row r="68" spans="1:5" ht="15.95" customHeight="1">
      <c r="A68" s="57"/>
      <c r="B68" s="59"/>
      <c r="C68" s="57"/>
      <c r="D68" s="57"/>
      <c r="E68" s="57"/>
    </row>
    <row r="69" spans="1:5" ht="15.95" customHeight="1">
      <c r="A69" s="59"/>
      <c r="B69" s="59"/>
      <c r="C69" s="57"/>
      <c r="D69" s="57"/>
      <c r="E69" s="57"/>
    </row>
    <row r="70" spans="1:5" ht="15.95" customHeight="1">
      <c r="A70" s="59"/>
      <c r="B70" s="59"/>
      <c r="C70" s="57"/>
      <c r="D70" s="57"/>
      <c r="E70" s="57"/>
    </row>
    <row r="71" spans="1:5" ht="15.95" customHeight="1">
      <c r="A71" s="59"/>
      <c r="B71" s="59"/>
      <c r="C71" s="57"/>
      <c r="D71" s="57"/>
      <c r="E71" s="57"/>
    </row>
    <row r="72" spans="1:5" ht="15.95" customHeight="1">
      <c r="A72" s="59"/>
      <c r="B72" s="59"/>
      <c r="C72" s="57"/>
      <c r="D72" s="57"/>
      <c r="E72" s="57"/>
    </row>
    <row r="73" spans="1:5" ht="15.95" customHeight="1">
      <c r="A73" s="59"/>
      <c r="B73" s="59"/>
      <c r="C73" s="57"/>
      <c r="D73" s="57"/>
      <c r="E73" s="57"/>
    </row>
    <row r="74" spans="1:5" ht="15.95" customHeight="1">
      <c r="A74" s="59"/>
      <c r="B74" s="59"/>
      <c r="C74" s="57"/>
      <c r="D74" s="57"/>
      <c r="E74" s="57"/>
    </row>
    <row r="75" spans="1:5" ht="15.95" customHeight="1">
      <c r="A75" s="59"/>
      <c r="B75" s="59"/>
      <c r="C75" s="57"/>
      <c r="D75" s="57"/>
      <c r="E75" s="57"/>
    </row>
    <row r="76" spans="1:5" ht="15.95" customHeight="1">
      <c r="A76" s="59"/>
      <c r="B76" s="59"/>
      <c r="C76" s="57"/>
      <c r="D76" s="57"/>
      <c r="E76" s="57"/>
    </row>
    <row r="77" spans="1:5" ht="15.95" customHeight="1">
      <c r="A77" s="59"/>
      <c r="B77" s="59"/>
      <c r="C77" s="57"/>
      <c r="D77" s="57"/>
      <c r="E77" s="57"/>
    </row>
    <row r="78" spans="1:5" ht="15.95" customHeight="1">
      <c r="A78" s="59"/>
      <c r="B78" s="59"/>
      <c r="C78" s="57"/>
      <c r="D78" s="57"/>
      <c r="E78" s="57"/>
    </row>
    <row r="79" spans="1:5" ht="15.95" customHeight="1">
      <c r="A79" s="59"/>
      <c r="B79" s="59"/>
      <c r="C79" s="57"/>
      <c r="D79" s="57"/>
      <c r="E79" s="57"/>
    </row>
    <row r="80" spans="1:5" ht="15.95" customHeight="1">
      <c r="A80" s="59"/>
      <c r="B80" s="59"/>
      <c r="C80" s="57"/>
      <c r="D80" s="57"/>
      <c r="E80" s="57"/>
    </row>
    <row r="81" spans="1:5" ht="15.95" customHeight="1">
      <c r="A81" s="59"/>
      <c r="B81" s="59"/>
      <c r="C81" s="57"/>
      <c r="D81" s="57"/>
      <c r="E81" s="57"/>
    </row>
    <row r="82" spans="1:5" ht="15.95" customHeight="1">
      <c r="A82" s="57"/>
      <c r="B82" s="59"/>
      <c r="C82" s="57"/>
      <c r="D82" s="57"/>
      <c r="E82" s="57"/>
    </row>
    <row r="83" spans="1:5" ht="15.95" customHeight="1">
      <c r="A83" s="59"/>
      <c r="B83" s="59"/>
      <c r="C83" s="57"/>
      <c r="D83" s="57"/>
      <c r="E83" s="57"/>
    </row>
    <row r="84" spans="1:5" ht="15.95" customHeight="1">
      <c r="A84" s="59"/>
      <c r="B84" s="59"/>
      <c r="C84" s="57"/>
      <c r="D84" s="57"/>
      <c r="E84" s="57"/>
    </row>
    <row r="85" spans="1:5" ht="15.95" customHeight="1">
      <c r="A85" s="59"/>
      <c r="B85" s="59"/>
      <c r="C85" s="57"/>
      <c r="D85" s="57"/>
      <c r="E85" s="57"/>
    </row>
    <row r="86" spans="1:5" ht="15.95" customHeight="1">
      <c r="A86" s="59"/>
      <c r="B86" s="59"/>
      <c r="C86" s="57"/>
      <c r="D86" s="57"/>
      <c r="E86" s="57"/>
    </row>
    <row r="87" spans="1:5" ht="15.95" customHeight="1">
      <c r="A87" s="59"/>
      <c r="B87" s="59"/>
      <c r="C87" s="57"/>
      <c r="D87" s="57"/>
      <c r="E87" s="57"/>
    </row>
    <row r="88" spans="1:5" ht="15.95" customHeight="1">
      <c r="A88" s="59"/>
      <c r="B88" s="59"/>
      <c r="C88" s="57"/>
      <c r="D88" s="57"/>
      <c r="E88" s="57"/>
    </row>
    <row r="89" spans="1:5" ht="15.95" customHeight="1">
      <c r="A89" s="59"/>
      <c r="B89" s="59"/>
      <c r="C89" s="57"/>
      <c r="D89" s="57"/>
      <c r="E89" s="57"/>
    </row>
    <row r="90" spans="1:5" ht="15.95" customHeight="1">
      <c r="A90" s="59"/>
      <c r="B90" s="59"/>
      <c r="C90" s="57"/>
      <c r="D90" s="57"/>
      <c r="E90" s="57"/>
    </row>
    <row r="91" spans="1:5" ht="15.95" customHeight="1">
      <c r="A91" s="59"/>
      <c r="B91" s="57"/>
      <c r="C91" s="57"/>
      <c r="D91" s="57"/>
      <c r="E91" s="57"/>
    </row>
    <row r="92" spans="1:5" ht="15.95" customHeight="1">
      <c r="A92" s="59"/>
      <c r="B92" s="57"/>
      <c r="C92" s="57"/>
      <c r="D92" s="57"/>
      <c r="E92" s="57"/>
    </row>
    <row r="93" spans="1:5" ht="15.95" customHeight="1">
      <c r="A93" s="59"/>
      <c r="B93" s="59"/>
      <c r="C93" s="57"/>
      <c r="D93" s="57"/>
      <c r="E93" s="57"/>
    </row>
    <row r="94" spans="1:5" ht="15.95" customHeight="1">
      <c r="A94" s="59"/>
      <c r="B94" s="59"/>
      <c r="C94" s="57"/>
      <c r="D94" s="57"/>
      <c r="E94" s="57"/>
    </row>
    <row r="95" spans="1:5" ht="15.95" customHeight="1">
      <c r="A95" s="59"/>
      <c r="B95" s="59"/>
      <c r="C95" s="57"/>
      <c r="D95" s="57"/>
      <c r="E95" s="57"/>
    </row>
    <row r="96" spans="1:5" ht="15.95" customHeight="1">
      <c r="A96" s="59"/>
      <c r="B96" s="59"/>
      <c r="C96" s="57"/>
      <c r="D96" s="57"/>
      <c r="E96" s="57"/>
    </row>
    <row r="97" spans="1:5" ht="15.95" customHeight="1">
      <c r="A97" s="59"/>
      <c r="B97" s="59"/>
      <c r="C97" s="57"/>
      <c r="D97" s="57"/>
      <c r="E97" s="57"/>
    </row>
    <row r="98" spans="1:5" ht="15.95" customHeight="1">
      <c r="A98" s="57"/>
      <c r="B98" s="59"/>
      <c r="C98" s="57"/>
      <c r="D98" s="57"/>
      <c r="E98" s="57"/>
    </row>
    <row r="99" spans="1:5" ht="15.95" customHeight="1">
      <c r="A99" s="57"/>
      <c r="B99" s="57"/>
      <c r="C99" s="57"/>
      <c r="D99" s="57"/>
      <c r="E99" s="57"/>
    </row>
    <row r="100" spans="1:5" ht="15.95" customHeight="1">
      <c r="A100" s="59"/>
      <c r="B100" s="59"/>
      <c r="C100" s="57"/>
      <c r="D100" s="57"/>
      <c r="E100" s="57"/>
    </row>
    <row r="101" spans="1:5" ht="15.95" customHeight="1">
      <c r="A101" s="59"/>
      <c r="B101" s="59"/>
      <c r="C101" s="57"/>
      <c r="D101" s="57"/>
      <c r="E101" s="57"/>
    </row>
    <row r="102" spans="1:5" ht="15.95" customHeight="1">
      <c r="A102" s="59"/>
      <c r="B102" s="59"/>
      <c r="C102" s="57"/>
      <c r="D102" s="57"/>
      <c r="E102" s="57"/>
    </row>
    <row r="103" spans="1:5" ht="15.95" customHeight="1">
      <c r="A103" s="59"/>
      <c r="B103" s="59"/>
      <c r="C103" s="57"/>
      <c r="D103" s="57"/>
      <c r="E103" s="57"/>
    </row>
    <row r="104" spans="1:5" ht="15.95" customHeight="1">
      <c r="A104" s="59"/>
      <c r="B104" s="59"/>
      <c r="C104" s="57"/>
      <c r="D104" s="57"/>
      <c r="E104" s="57"/>
    </row>
    <row r="105" spans="1:5" ht="15.95" customHeight="1">
      <c r="A105" s="59"/>
      <c r="B105" s="57"/>
      <c r="C105" s="57"/>
      <c r="D105" s="57"/>
      <c r="E105" s="57"/>
    </row>
    <row r="106" spans="1:5" ht="15.95" customHeight="1">
      <c r="A106" s="59"/>
      <c r="B106" s="59"/>
      <c r="C106" s="57"/>
      <c r="D106" s="57"/>
      <c r="E106" s="57"/>
    </row>
    <row r="107" spans="1:5" ht="15.95" customHeight="1">
      <c r="A107" s="59"/>
      <c r="B107" s="59"/>
      <c r="C107" s="57"/>
      <c r="D107" s="57"/>
      <c r="E107" s="57"/>
    </row>
    <row r="108" spans="1:5" ht="15.95" customHeight="1">
      <c r="A108" s="59"/>
      <c r="B108" s="59"/>
      <c r="C108" s="57"/>
      <c r="D108" s="57"/>
      <c r="E108" s="57"/>
    </row>
    <row r="109" spans="1:5" ht="15.95" customHeight="1">
      <c r="A109" s="59"/>
      <c r="B109" s="59"/>
      <c r="C109" s="57"/>
      <c r="D109" s="57"/>
      <c r="E109" s="57"/>
    </row>
    <row r="110" spans="1:5" ht="15.95" customHeight="1">
      <c r="A110" s="59"/>
      <c r="B110" s="59"/>
      <c r="C110" s="57"/>
      <c r="D110" s="57"/>
      <c r="E110" s="57"/>
    </row>
    <row r="111" spans="1:5" ht="15.95" customHeight="1">
      <c r="A111" s="59"/>
      <c r="B111" s="57"/>
      <c r="C111" s="57"/>
      <c r="D111" s="57"/>
      <c r="E111" s="57"/>
    </row>
    <row r="112" spans="1:5" ht="15.95" customHeight="1">
      <c r="A112" s="59"/>
      <c r="B112" s="59"/>
      <c r="C112" s="57"/>
      <c r="D112" s="57"/>
      <c r="E112" s="57"/>
    </row>
    <row r="113" spans="1:5" ht="15.95" customHeight="1">
      <c r="A113" s="59"/>
      <c r="B113" s="59"/>
      <c r="C113" s="57"/>
      <c r="D113" s="57"/>
      <c r="E113" s="57"/>
    </row>
    <row r="114" spans="1:5" ht="15.95" customHeight="1">
      <c r="A114" s="59"/>
      <c r="B114" s="59"/>
      <c r="C114" s="57"/>
      <c r="D114" s="57"/>
      <c r="E114" s="57"/>
    </row>
    <row r="115" spans="1:5" ht="15.95" customHeight="1">
      <c r="A115" s="59"/>
      <c r="B115" s="59"/>
      <c r="C115" s="57"/>
      <c r="D115" s="57"/>
      <c r="E115" s="57"/>
    </row>
    <row r="116" spans="1:5" ht="15.95" customHeight="1">
      <c r="A116" s="59"/>
      <c r="B116" s="59"/>
      <c r="C116" s="57"/>
      <c r="D116" s="57"/>
      <c r="E116" s="57"/>
    </row>
    <row r="117" spans="1:5" ht="15.95" customHeight="1">
      <c r="A117" s="59"/>
      <c r="B117" s="59"/>
      <c r="C117" s="57"/>
      <c r="D117" s="57"/>
      <c r="E117" s="57"/>
    </row>
    <row r="118" spans="1:5" ht="15.95" customHeight="1">
      <c r="A118" s="59"/>
      <c r="B118" s="59"/>
      <c r="C118" s="57"/>
      <c r="D118" s="57"/>
      <c r="E118" s="57"/>
    </row>
    <row r="119" spans="1:5" ht="15.95" customHeight="1">
      <c r="A119" s="59"/>
      <c r="B119" s="59"/>
      <c r="C119" s="57"/>
      <c r="D119" s="57"/>
      <c r="E119" s="57"/>
    </row>
    <row r="120" spans="1:5" ht="15.95" customHeight="1">
      <c r="A120" s="59"/>
      <c r="B120" s="59"/>
      <c r="C120" s="57"/>
      <c r="D120" s="57"/>
      <c r="E120" s="57"/>
    </row>
    <row r="121" spans="1:5" ht="15.95" customHeight="1">
      <c r="A121" s="59"/>
      <c r="B121" s="59"/>
      <c r="C121" s="57"/>
      <c r="D121" s="57"/>
      <c r="E121" s="57"/>
    </row>
    <row r="122" spans="1:5" ht="15.95" customHeight="1">
      <c r="A122" s="59"/>
      <c r="B122" s="59"/>
      <c r="C122" s="57"/>
      <c r="D122" s="57"/>
      <c r="E122" s="57"/>
    </row>
    <row r="123" spans="1:5" ht="15.95" customHeight="1">
      <c r="A123" s="59"/>
      <c r="B123" s="59"/>
      <c r="C123" s="57"/>
      <c r="D123" s="57"/>
      <c r="E123" s="57"/>
    </row>
    <row r="124" spans="1:5" ht="15.95" customHeight="1">
      <c r="A124" s="59"/>
      <c r="B124" s="57"/>
      <c r="C124" s="57"/>
      <c r="D124" s="57"/>
      <c r="E124" s="57"/>
    </row>
    <row r="125" spans="1:5" ht="15.95" customHeight="1">
      <c r="A125" s="59"/>
      <c r="B125" s="59"/>
      <c r="C125" s="57"/>
      <c r="D125" s="57"/>
      <c r="E125" s="57"/>
    </row>
    <row r="126" spans="1:5" ht="15.95" customHeight="1">
      <c r="A126" s="59"/>
      <c r="B126" s="57"/>
      <c r="C126" s="57"/>
      <c r="D126" s="57"/>
      <c r="E126" s="57"/>
    </row>
    <row r="127" spans="1:5" ht="15.95" customHeight="1">
      <c r="A127" s="59"/>
      <c r="B127" s="57"/>
      <c r="C127" s="57"/>
      <c r="D127" s="57"/>
      <c r="E127" s="57"/>
    </row>
    <row r="128" spans="1:5" ht="15.95" customHeight="1">
      <c r="A128" s="59"/>
      <c r="B128" s="57"/>
      <c r="C128" s="57"/>
      <c r="D128" s="57"/>
      <c r="E128" s="57"/>
    </row>
    <row r="129" spans="1:5" ht="15.95" customHeight="1">
      <c r="A129" s="59"/>
      <c r="B129" s="57"/>
      <c r="C129" s="57"/>
      <c r="D129" s="57"/>
      <c r="E129" s="57"/>
    </row>
    <row r="130" spans="1:5" ht="15.95" customHeight="1">
      <c r="A130" s="59"/>
      <c r="B130" s="57"/>
      <c r="C130" s="57"/>
      <c r="D130" s="57"/>
      <c r="E130" s="57"/>
    </row>
    <row r="131" spans="1:5" ht="15.95" customHeight="1">
      <c r="A131" s="59"/>
      <c r="B131" s="57"/>
      <c r="C131" s="57"/>
      <c r="D131" s="57"/>
      <c r="E131" s="57"/>
    </row>
    <row r="132" spans="1:5" ht="15.95" customHeight="1">
      <c r="A132" s="57"/>
      <c r="B132" s="57"/>
      <c r="C132" s="57"/>
      <c r="D132" s="57"/>
      <c r="E132" s="57"/>
    </row>
    <row r="133" spans="1:5" ht="15.95" customHeight="1">
      <c r="A133" s="57"/>
      <c r="B133" s="57"/>
      <c r="C133" s="57"/>
      <c r="D133" s="57"/>
      <c r="E133" s="57"/>
    </row>
    <row r="134" spans="1:5" ht="15.95" customHeight="1">
      <c r="A134" s="57"/>
      <c r="B134" s="59"/>
      <c r="C134" s="57"/>
      <c r="D134" s="57"/>
      <c r="E134" s="57"/>
    </row>
    <row r="135" spans="1:5" ht="15.95" customHeight="1">
      <c r="A135" s="59"/>
      <c r="B135" s="57"/>
      <c r="C135" s="57"/>
      <c r="D135" s="57"/>
      <c r="E135" s="57"/>
    </row>
    <row r="136" spans="1:5" ht="15.95" customHeight="1">
      <c r="A136" s="59"/>
      <c r="B136" s="57"/>
      <c r="C136" s="57"/>
      <c r="D136" s="57"/>
      <c r="E136" s="57"/>
    </row>
    <row r="137" spans="1:5" ht="15.95" customHeight="1">
      <c r="A137" s="59"/>
      <c r="B137" s="57"/>
      <c r="C137" s="57"/>
      <c r="D137" s="57"/>
      <c r="E137" s="57"/>
    </row>
    <row r="138" spans="1:5" ht="15.95" customHeight="1">
      <c r="A138" s="59"/>
      <c r="B138" s="57"/>
      <c r="C138" s="57"/>
      <c r="D138" s="57"/>
      <c r="E138" s="57"/>
    </row>
    <row r="139" spans="1:5" ht="15.95" customHeight="1">
      <c r="A139" s="59"/>
      <c r="B139" s="57"/>
      <c r="C139" s="57"/>
      <c r="D139" s="57"/>
      <c r="E139" s="57"/>
    </row>
    <row r="140" spans="1:5" ht="15.95" customHeight="1">
      <c r="A140" s="59"/>
      <c r="B140" s="59"/>
      <c r="C140" s="57"/>
      <c r="D140" s="57"/>
      <c r="E140" s="57"/>
    </row>
    <row r="141" spans="1:5" ht="15.95" customHeight="1">
      <c r="A141" s="59"/>
      <c r="B141" s="59"/>
      <c r="C141" s="57"/>
      <c r="D141" s="57"/>
      <c r="E141" s="57"/>
    </row>
    <row r="142" spans="1:5" ht="15.95" customHeight="1">
      <c r="A142" s="59"/>
      <c r="B142" s="59"/>
      <c r="C142" s="57"/>
      <c r="D142" s="57"/>
      <c r="E142" s="57"/>
    </row>
    <row r="143" spans="1:5" ht="15.95" customHeight="1">
      <c r="A143" s="59"/>
      <c r="B143" s="59"/>
      <c r="C143" s="57"/>
      <c r="D143" s="57"/>
      <c r="E143" s="57"/>
    </row>
    <row r="144" spans="1:5" ht="15.95" customHeight="1">
      <c r="A144" s="59"/>
      <c r="B144" s="59"/>
      <c r="C144" s="57"/>
      <c r="D144" s="57"/>
      <c r="E144" s="57"/>
    </row>
    <row r="145" spans="1:5" ht="15.95" customHeight="1">
      <c r="A145" s="59"/>
      <c r="B145" s="59"/>
      <c r="C145" s="57"/>
      <c r="D145" s="57"/>
      <c r="E145" s="57"/>
    </row>
    <row r="146" spans="1:5" ht="15.95" customHeight="1">
      <c r="A146" s="59"/>
      <c r="B146" s="59"/>
      <c r="C146" s="57"/>
      <c r="D146" s="57"/>
      <c r="E146" s="57"/>
    </row>
    <row r="147" spans="1:5" ht="15.95" customHeight="1">
      <c r="A147" s="59"/>
      <c r="B147" s="59"/>
      <c r="C147" s="57"/>
      <c r="D147" s="57"/>
      <c r="E147" s="57"/>
    </row>
    <row r="148" spans="1:5" ht="15.95" customHeight="1">
      <c r="A148" s="59"/>
      <c r="B148" s="59"/>
      <c r="C148" s="57"/>
      <c r="D148" s="57"/>
      <c r="E148" s="57"/>
    </row>
    <row r="149" spans="1:5" ht="15.95" customHeight="1">
      <c r="A149" s="59"/>
      <c r="B149" s="59"/>
      <c r="C149" s="57"/>
      <c r="D149" s="57"/>
      <c r="E149" s="57"/>
    </row>
    <row r="150" spans="1:5" ht="15.95" customHeight="1">
      <c r="A150" s="59"/>
      <c r="B150" s="59"/>
      <c r="C150" s="57"/>
      <c r="D150" s="57"/>
      <c r="E150" s="57"/>
    </row>
    <row r="151" spans="1:5" ht="15.95" customHeight="1">
      <c r="A151" s="59"/>
      <c r="B151" s="59"/>
      <c r="C151" s="57"/>
      <c r="D151" s="57"/>
      <c r="E151" s="57"/>
    </row>
    <row r="152" spans="1:5" ht="15.95" customHeight="1">
      <c r="A152" s="59"/>
      <c r="B152" s="57"/>
      <c r="C152" s="57"/>
      <c r="D152" s="57"/>
      <c r="E152" s="57"/>
    </row>
    <row r="153" spans="1:5" ht="15.95" customHeight="1">
      <c r="A153" s="59"/>
      <c r="B153" s="59"/>
      <c r="C153" s="57"/>
      <c r="D153" s="57"/>
      <c r="E153" s="57"/>
    </row>
    <row r="154" spans="1:5" ht="15.95" customHeight="1">
      <c r="A154" s="59"/>
      <c r="B154" s="57"/>
      <c r="C154" s="57"/>
      <c r="D154" s="57"/>
      <c r="E154" s="57"/>
    </row>
    <row r="155" spans="1:5" ht="15.95" customHeight="1">
      <c r="A155" s="57"/>
      <c r="B155" s="57"/>
      <c r="C155" s="57"/>
      <c r="D155" s="57"/>
      <c r="E155" s="57"/>
    </row>
    <row r="156" spans="1:5" ht="15.95" customHeight="1">
      <c r="A156" s="59"/>
      <c r="B156" s="57"/>
      <c r="C156" s="57"/>
      <c r="D156" s="57"/>
      <c r="E156" s="57"/>
    </row>
    <row r="157" spans="1:5" ht="15.95" customHeight="1">
      <c r="A157" s="59"/>
      <c r="B157" s="57"/>
      <c r="C157" s="57"/>
      <c r="D157" s="57"/>
      <c r="E157" s="57"/>
    </row>
    <row r="158" spans="1:5" ht="15.95" customHeight="1">
      <c r="A158" s="59"/>
      <c r="B158" s="57"/>
      <c r="C158" s="57"/>
      <c r="D158" s="57"/>
      <c r="E158" s="57"/>
    </row>
    <row r="159" spans="1:5" ht="15.95" customHeight="1">
      <c r="A159" s="59"/>
      <c r="B159" s="59"/>
      <c r="C159" s="57"/>
      <c r="D159" s="57"/>
      <c r="E159" s="57"/>
    </row>
    <row r="160" spans="1:5" ht="15.95" customHeight="1">
      <c r="A160" s="59"/>
      <c r="B160" s="59"/>
      <c r="C160" s="57"/>
      <c r="D160" s="57"/>
      <c r="E160" s="57"/>
    </row>
    <row r="161" spans="1:5" ht="15.95" customHeight="1">
      <c r="A161" s="59"/>
      <c r="B161" s="59"/>
      <c r="C161" s="57"/>
      <c r="D161" s="57"/>
      <c r="E161" s="57"/>
    </row>
    <row r="162" spans="1:5" ht="15.95" customHeight="1">
      <c r="A162" s="59"/>
      <c r="B162" s="59"/>
      <c r="C162" s="57"/>
      <c r="D162" s="57"/>
      <c r="E162" s="57"/>
    </row>
    <row r="163" spans="1:5" ht="15.95" customHeight="1">
      <c r="A163" s="59"/>
      <c r="B163" s="59"/>
      <c r="C163" s="57"/>
      <c r="D163" s="57"/>
      <c r="E163" s="57"/>
    </row>
    <row r="164" spans="1:5" ht="15.95" customHeight="1">
      <c r="A164" s="59"/>
      <c r="B164" s="57"/>
      <c r="C164" s="57"/>
      <c r="D164" s="57"/>
      <c r="E164" s="57"/>
    </row>
    <row r="165" spans="1:5" ht="15.95" customHeight="1">
      <c r="A165" s="59"/>
      <c r="B165" s="57"/>
      <c r="C165" s="57"/>
      <c r="D165" s="57"/>
      <c r="E165" s="57"/>
    </row>
    <row r="166" spans="1:5" ht="15.95" customHeight="1">
      <c r="A166" s="59"/>
      <c r="B166" s="57"/>
      <c r="C166" s="57"/>
      <c r="D166" s="57"/>
      <c r="E166" s="57"/>
    </row>
    <row r="167" spans="1:5" ht="15.95" customHeight="1">
      <c r="A167" s="59"/>
      <c r="B167" s="57"/>
      <c r="C167" s="57"/>
      <c r="D167" s="57"/>
      <c r="E167" s="57"/>
    </row>
    <row r="168" spans="1:5" ht="15.95" customHeight="1">
      <c r="A168" s="59"/>
      <c r="B168" s="59"/>
      <c r="C168" s="57"/>
      <c r="D168" s="57"/>
      <c r="E168" s="57"/>
    </row>
    <row r="169" spans="1:5" ht="15.95" customHeight="1">
      <c r="A169" s="59"/>
      <c r="B169" s="59"/>
      <c r="C169" s="57"/>
      <c r="D169" s="57"/>
      <c r="E169" s="57"/>
    </row>
    <row r="170" spans="1:5" ht="15.95" customHeight="1">
      <c r="A170" s="59"/>
      <c r="B170" s="57"/>
      <c r="C170" s="57"/>
      <c r="D170" s="57"/>
      <c r="E170" s="57"/>
    </row>
    <row r="171" spans="1:5" ht="15.95" customHeight="1">
      <c r="A171" s="59"/>
      <c r="B171" s="57"/>
      <c r="C171" s="57"/>
      <c r="D171" s="57"/>
      <c r="E171" s="57"/>
    </row>
    <row r="172" spans="1:5" ht="15.95" customHeight="1">
      <c r="A172" s="59"/>
      <c r="B172" s="57"/>
      <c r="C172" s="57"/>
      <c r="D172" s="57"/>
      <c r="E172" s="57"/>
    </row>
    <row r="173" spans="1:5" ht="15.95" customHeight="1">
      <c r="A173" s="59"/>
      <c r="B173" s="57"/>
      <c r="C173" s="57"/>
      <c r="D173" s="57"/>
      <c r="E173" s="57"/>
    </row>
    <row r="174" spans="1:5" ht="15.95" customHeight="1">
      <c r="A174" s="57"/>
      <c r="B174" s="59"/>
      <c r="C174" s="57"/>
      <c r="D174" s="57"/>
      <c r="E174" s="57"/>
    </row>
    <row r="175" spans="1:5" ht="15.95" customHeight="1">
      <c r="A175" s="59"/>
      <c r="B175" s="59"/>
      <c r="C175" s="57"/>
      <c r="D175" s="57"/>
      <c r="E175" s="57"/>
    </row>
    <row r="176" spans="1:5" ht="15.95" customHeight="1">
      <c r="A176" s="59"/>
      <c r="B176" s="59"/>
      <c r="C176" s="57"/>
      <c r="D176" s="57"/>
      <c r="E176" s="57"/>
    </row>
    <row r="177" spans="1:5" ht="15.95" customHeight="1">
      <c r="A177" s="59"/>
      <c r="B177" s="59"/>
      <c r="C177" s="57"/>
      <c r="D177" s="57"/>
      <c r="E177" s="57"/>
    </row>
    <row r="178" spans="1:5" ht="15.95" customHeight="1">
      <c r="A178" s="59"/>
      <c r="B178" s="59"/>
      <c r="C178" s="57"/>
      <c r="D178" s="57"/>
      <c r="E178" s="57"/>
    </row>
    <row r="179" spans="1:5" ht="15.95" customHeight="1">
      <c r="A179" s="59"/>
      <c r="B179" s="59"/>
      <c r="C179" s="57"/>
      <c r="D179" s="57"/>
      <c r="E179" s="57"/>
    </row>
    <row r="180" spans="1:5" ht="15.95" customHeight="1">
      <c r="A180" s="59"/>
      <c r="B180" s="59"/>
      <c r="C180" s="57"/>
      <c r="D180" s="57"/>
      <c r="E180" s="57"/>
    </row>
    <row r="181" spans="1:5" ht="15.95" customHeight="1">
      <c r="A181" s="59"/>
      <c r="B181" s="59"/>
      <c r="C181" s="57"/>
      <c r="D181" s="57"/>
      <c r="E181" s="57"/>
    </row>
    <row r="182" spans="1:5" ht="15.95" customHeight="1">
      <c r="A182" s="59"/>
      <c r="B182" s="59"/>
      <c r="C182" s="57"/>
      <c r="D182" s="57"/>
      <c r="E182" s="57"/>
    </row>
    <row r="183" spans="1:5" ht="15.95" customHeight="1">
      <c r="A183" s="59"/>
      <c r="B183" s="59"/>
      <c r="C183" s="57"/>
      <c r="D183" s="57"/>
      <c r="E183" s="57"/>
    </row>
    <row r="184" spans="1:5" ht="15.95" customHeight="1">
      <c r="A184" s="59"/>
      <c r="B184" s="59"/>
      <c r="C184" s="57"/>
      <c r="D184" s="57"/>
      <c r="E184" s="57"/>
    </row>
    <row r="185" spans="1:5" ht="15.95" customHeight="1">
      <c r="A185" s="59"/>
      <c r="B185" s="59"/>
      <c r="C185" s="57"/>
      <c r="D185" s="57"/>
      <c r="E185" s="57"/>
    </row>
    <row r="186" spans="1:5" ht="15.95" customHeight="1">
      <c r="A186" s="59"/>
      <c r="B186" s="59"/>
      <c r="C186" s="57"/>
      <c r="D186" s="57"/>
      <c r="E186" s="57"/>
    </row>
    <row r="187" spans="1:5" ht="15.95" customHeight="1">
      <c r="A187" s="59"/>
      <c r="B187" s="59"/>
      <c r="C187" s="57"/>
      <c r="D187" s="57"/>
      <c r="E187" s="57"/>
    </row>
    <row r="188" spans="1:5" ht="15.95" customHeight="1">
      <c r="A188" s="59"/>
      <c r="B188" s="59"/>
      <c r="C188" s="57"/>
      <c r="D188" s="57"/>
      <c r="E188" s="57"/>
    </row>
    <row r="189" spans="1:5" ht="15.95" customHeight="1">
      <c r="A189" s="59"/>
      <c r="B189" s="59"/>
      <c r="C189" s="57"/>
      <c r="D189" s="57"/>
      <c r="E189" s="57"/>
    </row>
    <row r="190" spans="1:5" ht="15.95" customHeight="1">
      <c r="A190" s="59"/>
      <c r="B190" s="59"/>
      <c r="C190" s="57"/>
      <c r="D190" s="57"/>
      <c r="E190" s="57"/>
    </row>
    <row r="191" spans="1:5" ht="15.95" customHeight="1">
      <c r="A191" s="59"/>
      <c r="B191" s="57"/>
      <c r="C191" s="57"/>
      <c r="D191" s="57"/>
      <c r="E191" s="57"/>
    </row>
    <row r="192" spans="1:5" ht="15.95" customHeight="1">
      <c r="A192" s="59"/>
      <c r="B192" s="59"/>
      <c r="C192" s="57"/>
      <c r="D192" s="57"/>
      <c r="E192" s="57"/>
    </row>
    <row r="193" spans="1:5" ht="15.95" customHeight="1">
      <c r="A193" s="59"/>
      <c r="B193" s="59"/>
      <c r="C193" s="57"/>
      <c r="D193" s="57"/>
      <c r="E193" s="57"/>
    </row>
    <row r="194" spans="1:5" ht="15.95" customHeight="1">
      <c r="A194" s="59"/>
      <c r="B194" s="59"/>
      <c r="C194" s="57"/>
      <c r="D194" s="57"/>
      <c r="E194" s="57"/>
    </row>
    <row r="195" spans="1:5" ht="15.95" customHeight="1">
      <c r="A195" s="59"/>
      <c r="B195" s="59"/>
      <c r="C195" s="57"/>
      <c r="D195" s="57"/>
      <c r="E195" s="57"/>
    </row>
    <row r="196" spans="1:5" ht="15.95" customHeight="1">
      <c r="A196" s="59"/>
      <c r="B196" s="59"/>
      <c r="C196" s="57"/>
      <c r="D196" s="57"/>
      <c r="E196" s="57"/>
    </row>
    <row r="197" spans="1:5" ht="15.95" customHeight="1">
      <c r="A197" s="59"/>
      <c r="B197" s="59"/>
      <c r="C197" s="57"/>
      <c r="D197" s="57"/>
      <c r="E197" s="57"/>
    </row>
    <row r="198" spans="1:5" ht="15.95" customHeight="1">
      <c r="A198" s="59"/>
      <c r="B198" s="57"/>
      <c r="C198" s="57"/>
      <c r="D198" s="57"/>
      <c r="E198" s="57"/>
    </row>
    <row r="199" spans="1:5" ht="15.95" customHeight="1">
      <c r="A199" s="59"/>
      <c r="B199" s="57"/>
      <c r="C199" s="57"/>
      <c r="D199" s="57"/>
      <c r="E199" s="57"/>
    </row>
    <row r="200" spans="1:5" ht="15.95" customHeight="1">
      <c r="A200" s="59"/>
      <c r="B200" s="57"/>
      <c r="C200" s="57"/>
      <c r="D200" s="57"/>
      <c r="E200" s="57"/>
    </row>
    <row r="201" spans="1:5" ht="15.95" customHeight="1">
      <c r="A201" s="59"/>
      <c r="B201" s="59"/>
      <c r="C201" s="57"/>
      <c r="D201" s="57"/>
      <c r="E201" s="57"/>
    </row>
    <row r="202" spans="1:5" ht="15.95" customHeight="1">
      <c r="A202" s="57"/>
      <c r="B202" s="59"/>
      <c r="C202" s="57"/>
      <c r="D202" s="57"/>
      <c r="E202" s="57"/>
    </row>
    <row r="203" spans="1:5" ht="15.95" customHeight="1">
      <c r="A203" s="57"/>
      <c r="B203" s="57"/>
      <c r="C203" s="57"/>
      <c r="D203" s="57"/>
      <c r="E203" s="57"/>
    </row>
    <row r="204" spans="1:5" ht="15.95" customHeight="1">
      <c r="A204" s="57"/>
      <c r="B204" s="59"/>
      <c r="C204" s="57"/>
      <c r="D204" s="57"/>
      <c r="E204" s="57"/>
    </row>
    <row r="205" spans="1:5" ht="15.95" customHeight="1">
      <c r="A205" s="59"/>
      <c r="B205" s="57"/>
      <c r="C205" s="57"/>
      <c r="D205" s="57"/>
      <c r="E205" s="57"/>
    </row>
    <row r="206" spans="1:5" ht="15.95" customHeight="1">
      <c r="A206" s="57"/>
      <c r="B206" s="59"/>
      <c r="C206" s="57"/>
      <c r="D206" s="57"/>
      <c r="E206" s="57"/>
    </row>
    <row r="207" spans="1:5" ht="15.95" customHeight="1">
      <c r="A207" s="59"/>
      <c r="B207" s="59"/>
      <c r="C207" s="57"/>
      <c r="D207" s="57"/>
      <c r="E207" s="57"/>
    </row>
    <row r="208" spans="1:5" ht="15.95" customHeight="1">
      <c r="A208" s="59"/>
      <c r="B208" s="59"/>
      <c r="C208" s="57"/>
      <c r="D208" s="57"/>
      <c r="E208" s="57"/>
    </row>
    <row r="209" spans="1:5" ht="15.95" customHeight="1">
      <c r="A209" s="59"/>
      <c r="B209" s="59"/>
      <c r="C209" s="57"/>
      <c r="D209" s="57"/>
      <c r="E209" s="57"/>
    </row>
    <row r="210" spans="1:5" ht="15.95" customHeight="1">
      <c r="A210" s="59"/>
      <c r="B210" s="59"/>
      <c r="C210" s="57"/>
      <c r="D210" s="57"/>
      <c r="E210" s="57"/>
    </row>
    <row r="211" spans="1:5" ht="15.95" customHeight="1">
      <c r="A211" s="59"/>
      <c r="B211" s="59"/>
      <c r="C211" s="57"/>
      <c r="D211" s="57"/>
      <c r="E211" s="57"/>
    </row>
    <row r="212" spans="1:5" ht="15.95" customHeight="1">
      <c r="A212" s="59"/>
      <c r="B212" s="59"/>
      <c r="C212" s="57"/>
      <c r="D212" s="57"/>
      <c r="E212" s="57"/>
    </row>
    <row r="213" spans="1:5" ht="15.95" customHeight="1">
      <c r="A213" s="59"/>
      <c r="B213" s="59"/>
      <c r="C213" s="57"/>
      <c r="D213" s="57"/>
      <c r="E213" s="57"/>
    </row>
    <row r="214" spans="1:5" ht="15.95" customHeight="1">
      <c r="A214" s="59"/>
      <c r="B214" s="59"/>
      <c r="C214" s="57"/>
      <c r="D214" s="57"/>
      <c r="E214" s="57"/>
    </row>
    <row r="215" spans="1:5" ht="15.95" customHeight="1">
      <c r="A215" s="59"/>
      <c r="B215" s="59"/>
      <c r="C215" s="57"/>
      <c r="D215" s="57"/>
      <c r="E215" s="57"/>
    </row>
    <row r="216" spans="1:5" ht="15.95" customHeight="1">
      <c r="A216" s="59"/>
      <c r="B216" s="59"/>
      <c r="C216" s="57"/>
      <c r="D216" s="57"/>
      <c r="E216" s="57"/>
    </row>
    <row r="217" spans="1:5" ht="15.95" customHeight="1">
      <c r="A217" s="59"/>
      <c r="B217" s="59"/>
      <c r="C217" s="57"/>
      <c r="D217" s="57"/>
      <c r="E217" s="57"/>
    </row>
    <row r="218" spans="1:5" ht="15.95" customHeight="1">
      <c r="A218" s="59"/>
      <c r="B218" s="59"/>
      <c r="C218" s="57"/>
      <c r="D218" s="57"/>
      <c r="E218" s="57"/>
    </row>
    <row r="219" spans="1:5" ht="15.95" customHeight="1">
      <c r="A219" s="57"/>
      <c r="B219" s="59"/>
      <c r="C219" s="57"/>
      <c r="D219" s="57"/>
      <c r="E219" s="57"/>
    </row>
    <row r="220" spans="1:5" ht="15.95" customHeight="1">
      <c r="A220" s="59"/>
      <c r="B220" s="59"/>
      <c r="C220" s="57"/>
      <c r="D220" s="57"/>
      <c r="E220" s="57"/>
    </row>
    <row r="221" spans="1:5" ht="15.95" customHeight="1">
      <c r="A221" s="59"/>
      <c r="B221" s="59"/>
      <c r="C221" s="57"/>
      <c r="D221" s="57"/>
      <c r="E221" s="57"/>
    </row>
    <row r="222" spans="1:5" ht="15.95" customHeight="1">
      <c r="A222" s="59"/>
      <c r="B222" s="59"/>
      <c r="C222" s="57"/>
      <c r="D222" s="57"/>
      <c r="E222" s="57"/>
    </row>
    <row r="223" spans="1:5" ht="15.95" customHeight="1">
      <c r="A223" s="59"/>
      <c r="B223" s="59"/>
      <c r="C223" s="57"/>
      <c r="D223" s="57"/>
      <c r="E223" s="57"/>
    </row>
    <row r="224" spans="1:5" ht="15.95" customHeight="1">
      <c r="A224" s="59"/>
      <c r="B224" s="59"/>
      <c r="C224" s="57"/>
      <c r="D224" s="57"/>
      <c r="E224" s="57"/>
    </row>
    <row r="225" spans="1:5" ht="15.95" customHeight="1">
      <c r="A225" s="59"/>
      <c r="B225" s="59"/>
      <c r="C225" s="57"/>
      <c r="D225" s="57"/>
      <c r="E225" s="57"/>
    </row>
    <row r="226" spans="1:5" ht="15.95" customHeight="1">
      <c r="A226" s="59"/>
      <c r="B226" s="57"/>
      <c r="C226" s="57"/>
      <c r="D226" s="57"/>
      <c r="E226" s="57"/>
    </row>
    <row r="227" spans="1:5" ht="15.95" customHeight="1">
      <c r="A227" s="59"/>
      <c r="B227" s="59"/>
      <c r="C227" s="57"/>
      <c r="D227" s="57"/>
      <c r="E227" s="57"/>
    </row>
    <row r="228" spans="1:5" ht="15.95" customHeight="1">
      <c r="A228" s="59"/>
      <c r="B228" s="57"/>
      <c r="C228" s="57"/>
      <c r="D228" s="57"/>
      <c r="E228" s="57"/>
    </row>
    <row r="229" spans="1:5" ht="15.95" customHeight="1">
      <c r="A229" s="59"/>
      <c r="B229" s="59"/>
      <c r="C229" s="57"/>
      <c r="D229" s="57"/>
      <c r="E229" s="57"/>
    </row>
    <row r="230" spans="1:5" ht="15.95" customHeight="1">
      <c r="A230" s="59"/>
      <c r="B230" s="59"/>
      <c r="C230" s="57"/>
      <c r="D230" s="57"/>
      <c r="E230" s="57"/>
    </row>
    <row r="231" spans="1:5" ht="15.95" customHeight="1">
      <c r="A231" s="59"/>
      <c r="B231" s="59"/>
      <c r="C231" s="57"/>
      <c r="D231" s="57"/>
      <c r="E231" s="57"/>
    </row>
    <row r="232" spans="1:5" ht="15.95" customHeight="1">
      <c r="A232" s="59"/>
      <c r="B232" s="59"/>
      <c r="C232" s="57"/>
      <c r="D232" s="57"/>
      <c r="E232" s="57"/>
    </row>
    <row r="233" spans="1:5" ht="15.95" customHeight="1">
      <c r="A233" s="59"/>
      <c r="B233" s="59"/>
      <c r="C233" s="57"/>
      <c r="D233" s="57"/>
      <c r="E233" s="57"/>
    </row>
    <row r="234" spans="1:5" ht="15.95" customHeight="1">
      <c r="A234" s="59"/>
      <c r="B234" s="59"/>
      <c r="C234" s="57"/>
      <c r="D234" s="57"/>
      <c r="E234" s="57"/>
    </row>
    <row r="235" spans="1:5" ht="15.95" customHeight="1">
      <c r="A235" s="59"/>
      <c r="B235" s="59"/>
      <c r="C235" s="57"/>
      <c r="D235" s="57"/>
      <c r="E235" s="57"/>
    </row>
    <row r="236" spans="1:5" ht="15.95" customHeight="1">
      <c r="A236" s="59"/>
      <c r="B236" s="59"/>
      <c r="C236" s="57"/>
      <c r="D236" s="57"/>
      <c r="E236" s="57"/>
    </row>
    <row r="237" spans="1:5" ht="15.95" customHeight="1">
      <c r="A237" s="59"/>
      <c r="B237" s="59"/>
      <c r="C237" s="57"/>
      <c r="D237" s="57"/>
      <c r="E237" s="57"/>
    </row>
    <row r="238" spans="1:5" ht="15.95" customHeight="1">
      <c r="A238" s="57"/>
      <c r="B238" s="59"/>
      <c r="C238" s="57"/>
      <c r="D238" s="57"/>
      <c r="E238" s="57"/>
    </row>
    <row r="239" spans="1:5" ht="15.95" customHeight="1">
      <c r="A239" s="57"/>
      <c r="B239" s="59"/>
      <c r="C239" s="57"/>
      <c r="D239" s="57"/>
      <c r="E239" s="57"/>
    </row>
    <row r="240" spans="1:5" ht="15.95" customHeight="1">
      <c r="A240" s="59"/>
      <c r="B240" s="59"/>
      <c r="C240" s="57"/>
      <c r="D240" s="57"/>
      <c r="E240" s="57"/>
    </row>
    <row r="241" spans="1:5" ht="15.95" customHeight="1">
      <c r="A241" s="57"/>
      <c r="B241" s="59"/>
      <c r="C241" s="57"/>
      <c r="D241" s="57"/>
      <c r="E241" s="57"/>
    </row>
    <row r="242" spans="1:5" ht="15.95" customHeight="1">
      <c r="A242" s="59"/>
      <c r="B242" s="59"/>
      <c r="C242" s="57"/>
      <c r="D242" s="57"/>
      <c r="E242" s="57"/>
    </row>
    <row r="243" spans="1:5" ht="15.95" customHeight="1">
      <c r="A243" s="59"/>
      <c r="B243" s="59"/>
      <c r="C243" s="57"/>
      <c r="D243" s="57"/>
      <c r="E243" s="57"/>
    </row>
    <row r="244" spans="1:5" ht="15.95" customHeight="1">
      <c r="A244" s="57"/>
      <c r="B244" s="59"/>
      <c r="C244" s="57"/>
      <c r="D244" s="57"/>
      <c r="E244" s="57"/>
    </row>
    <row r="245" spans="1:5" ht="15.95" customHeight="1">
      <c r="A245" s="59"/>
      <c r="B245" s="57"/>
      <c r="C245" s="57"/>
      <c r="D245" s="57"/>
      <c r="E245" s="57"/>
    </row>
    <row r="246" spans="1:5" ht="15.95" customHeight="1">
      <c r="A246" s="59"/>
      <c r="B246" s="57"/>
      <c r="C246" s="57"/>
      <c r="D246" s="57"/>
      <c r="E246" s="57"/>
    </row>
    <row r="247" spans="1:5" ht="15.95" customHeight="1">
      <c r="A247" s="59"/>
      <c r="B247" s="57"/>
      <c r="C247" s="57"/>
      <c r="D247" s="57"/>
      <c r="E247" s="57"/>
    </row>
    <row r="248" spans="1:5" ht="15.95" customHeight="1">
      <c r="A248" s="57"/>
      <c r="B248" s="57"/>
      <c r="C248" s="57"/>
      <c r="D248" s="57"/>
      <c r="E248" s="57"/>
    </row>
    <row r="249" spans="1:5" ht="15.95" customHeight="1">
      <c r="A249" s="57"/>
      <c r="B249" s="59"/>
      <c r="C249" s="57"/>
      <c r="D249" s="57"/>
      <c r="E249" s="57"/>
    </row>
    <row r="250" spans="1:5" ht="15.95" customHeight="1">
      <c r="A250" s="59"/>
      <c r="B250" s="59"/>
      <c r="C250" s="57"/>
      <c r="D250" s="57"/>
      <c r="E250" s="57"/>
    </row>
    <row r="251" spans="1:5" ht="15.95" customHeight="1">
      <c r="A251" s="59"/>
      <c r="B251" s="59"/>
      <c r="C251" s="57"/>
      <c r="D251" s="57"/>
      <c r="E251" s="57"/>
    </row>
    <row r="252" spans="1:5" ht="15.95" customHeight="1">
      <c r="A252" s="59"/>
      <c r="B252" s="59"/>
      <c r="C252" s="57"/>
      <c r="D252" s="57"/>
      <c r="E252" s="57"/>
    </row>
    <row r="253" spans="1:5" ht="15.95" customHeight="1">
      <c r="A253" s="59"/>
      <c r="B253" s="59"/>
      <c r="C253" s="57"/>
      <c r="D253" s="57"/>
      <c r="E253" s="57"/>
    </row>
    <row r="254" spans="1:5" ht="15.95" customHeight="1">
      <c r="A254" s="59"/>
      <c r="B254" s="59"/>
      <c r="C254" s="57"/>
      <c r="D254" s="57"/>
      <c r="E254" s="57"/>
    </row>
    <row r="255" spans="1:5" ht="15.95" customHeight="1">
      <c r="A255" s="59"/>
      <c r="B255" s="59"/>
      <c r="C255" s="57"/>
      <c r="D255" s="57"/>
      <c r="E255" s="57"/>
    </row>
    <row r="256" spans="1:5" ht="15.95" customHeight="1">
      <c r="A256" s="59"/>
      <c r="B256" s="59"/>
      <c r="C256" s="57"/>
      <c r="D256" s="57"/>
      <c r="E256" s="57"/>
    </row>
    <row r="257" spans="1:5" ht="15.95" customHeight="1">
      <c r="A257" s="59"/>
      <c r="B257" s="59"/>
      <c r="C257" s="57"/>
      <c r="D257" s="57"/>
      <c r="E257" s="57"/>
    </row>
    <row r="258" spans="1:5" ht="15.95" customHeight="1">
      <c r="A258" s="59"/>
      <c r="B258" s="59"/>
      <c r="C258" s="57"/>
      <c r="D258" s="57"/>
      <c r="E258" s="57"/>
    </row>
    <row r="259" spans="1:5" ht="15.95" customHeight="1">
      <c r="A259" s="59"/>
      <c r="B259" s="59"/>
      <c r="C259" s="57"/>
      <c r="D259" s="57"/>
      <c r="E259" s="57"/>
    </row>
    <row r="260" spans="1:5" ht="15.95" customHeight="1">
      <c r="A260" s="59"/>
      <c r="B260" s="59"/>
      <c r="C260" s="57"/>
      <c r="D260" s="57"/>
      <c r="E260" s="57"/>
    </row>
    <row r="261" spans="1:5" ht="15.95" customHeight="1">
      <c r="A261" s="59"/>
      <c r="B261" s="59"/>
      <c r="C261" s="57"/>
      <c r="D261" s="57"/>
      <c r="E261" s="57"/>
    </row>
    <row r="262" spans="1:5" ht="15.95" customHeight="1">
      <c r="A262" s="59"/>
      <c r="B262" s="59"/>
      <c r="C262" s="57"/>
      <c r="D262" s="57"/>
      <c r="E262" s="57"/>
    </row>
    <row r="263" spans="1:5" ht="15.95" customHeight="1">
      <c r="A263" s="59"/>
      <c r="B263" s="59"/>
      <c r="C263" s="57"/>
      <c r="D263" s="57"/>
      <c r="E263" s="57"/>
    </row>
    <row r="264" spans="1:5" ht="15.95" customHeight="1">
      <c r="A264" s="59"/>
      <c r="B264" s="59"/>
      <c r="C264" s="57"/>
      <c r="D264" s="57"/>
      <c r="E264" s="57"/>
    </row>
    <row r="265" spans="1:5" ht="15.95" customHeight="1">
      <c r="A265" s="59"/>
      <c r="B265" s="59"/>
      <c r="C265" s="57"/>
      <c r="D265" s="57"/>
      <c r="E265" s="57"/>
    </row>
    <row r="266" spans="1:5" ht="15.95" customHeight="1">
      <c r="A266" s="59"/>
      <c r="B266" s="59"/>
      <c r="C266" s="57"/>
      <c r="D266" s="57"/>
      <c r="E266" s="57"/>
    </row>
    <row r="267" spans="1:5" ht="15.95" customHeight="1">
      <c r="A267" s="59"/>
      <c r="B267" s="59"/>
      <c r="C267" s="57"/>
      <c r="D267" s="57"/>
      <c r="E267" s="57"/>
    </row>
    <row r="268" spans="1:5" ht="15.95" customHeight="1">
      <c r="A268" s="59"/>
      <c r="B268" s="59"/>
      <c r="C268" s="57"/>
      <c r="D268" s="57"/>
      <c r="E268" s="57"/>
    </row>
    <row r="269" spans="1:5" ht="15.95" customHeight="1">
      <c r="A269" s="59"/>
      <c r="B269" s="59"/>
      <c r="C269" s="57"/>
      <c r="D269" s="57"/>
      <c r="E269" s="57"/>
    </row>
    <row r="270" spans="1:5" ht="15.95" customHeight="1">
      <c r="A270" s="57"/>
      <c r="B270" s="59"/>
      <c r="C270" s="57"/>
      <c r="D270" s="57"/>
      <c r="E270" s="57"/>
    </row>
    <row r="271" spans="1:5" ht="15.95" customHeight="1">
      <c r="A271" s="57"/>
      <c r="B271" s="59"/>
      <c r="C271" s="57"/>
      <c r="D271" s="57"/>
      <c r="E271" s="57"/>
    </row>
    <row r="272" spans="1:5" ht="15.95" customHeight="1">
      <c r="A272" s="61"/>
      <c r="B272" s="57"/>
      <c r="C272" s="57"/>
      <c r="D272" s="57"/>
      <c r="E272" s="57"/>
    </row>
    <row r="273" spans="1:5" ht="15.95" customHeight="1">
      <c r="A273" s="61"/>
      <c r="B273" s="59"/>
      <c r="C273" s="57"/>
      <c r="D273" s="57"/>
      <c r="E273" s="57"/>
    </row>
    <row r="274" spans="1:5" ht="15.95" customHeight="1">
      <c r="A274" s="61"/>
      <c r="B274" s="59"/>
      <c r="C274" s="57"/>
      <c r="D274" s="57"/>
      <c r="E274" s="57"/>
    </row>
    <row r="275" spans="1:5" ht="15.95" customHeight="1">
      <c r="A275" s="61"/>
      <c r="B275" s="59"/>
      <c r="C275" s="57"/>
      <c r="D275" s="57"/>
      <c r="E275" s="57"/>
    </row>
    <row r="276" spans="1:5" ht="15.95" customHeight="1">
      <c r="A276" s="61"/>
      <c r="B276" s="59"/>
      <c r="C276" s="57"/>
      <c r="D276" s="57"/>
      <c r="E276" s="57"/>
    </row>
    <row r="277" spans="1:5" ht="15.95" customHeight="1">
      <c r="A277" s="61"/>
      <c r="B277" s="59"/>
      <c r="C277" s="57"/>
      <c r="D277" s="57"/>
      <c r="E277" s="57"/>
    </row>
    <row r="278" spans="1:5" ht="15.95" customHeight="1">
      <c r="A278" s="62"/>
      <c r="B278" s="57"/>
      <c r="C278" s="57"/>
      <c r="D278" s="57"/>
      <c r="E278" s="57"/>
    </row>
    <row r="279" spans="1:5" ht="15.95" customHeight="1">
      <c r="A279" s="62"/>
      <c r="B279" s="59"/>
      <c r="C279" s="57"/>
      <c r="D279" s="57"/>
      <c r="E279" s="57"/>
    </row>
    <row r="280" spans="1:5" ht="15.95" customHeight="1">
      <c r="A280" s="61"/>
      <c r="B280" s="59"/>
      <c r="C280" s="57"/>
      <c r="D280" s="57"/>
      <c r="E280" s="57"/>
    </row>
    <row r="281" spans="1:5" ht="15.95" customHeight="1">
      <c r="A281" s="61"/>
      <c r="B281" s="59"/>
      <c r="C281" s="57"/>
      <c r="D281" s="57"/>
      <c r="E281" s="57"/>
    </row>
    <row r="282" spans="1:5" ht="15.95" customHeight="1">
      <c r="A282" s="59"/>
      <c r="B282" s="59"/>
      <c r="C282" s="57"/>
      <c r="D282" s="57"/>
      <c r="E282" s="57"/>
    </row>
    <row r="283" spans="1:5" ht="15.95" customHeight="1">
      <c r="A283" s="59"/>
      <c r="B283" s="59"/>
      <c r="C283" s="57"/>
      <c r="D283" s="57"/>
      <c r="E283" s="57"/>
    </row>
    <row r="284" spans="1:5" ht="15.95" customHeight="1">
      <c r="A284" s="59"/>
      <c r="B284" s="57"/>
      <c r="C284" s="57"/>
      <c r="D284" s="57"/>
      <c r="E284" s="57"/>
    </row>
    <row r="285" spans="1:5" ht="15.95" customHeight="1">
      <c r="A285" s="59"/>
      <c r="B285" s="59"/>
      <c r="C285" s="57"/>
      <c r="D285" s="57"/>
      <c r="E285" s="57"/>
    </row>
    <row r="286" spans="1:5" ht="15.95" customHeight="1">
      <c r="A286" s="59"/>
      <c r="B286" s="59"/>
      <c r="C286" s="57"/>
      <c r="D286" s="57"/>
      <c r="E286" s="57"/>
    </row>
    <row r="287" spans="1:5" ht="15.95" customHeight="1">
      <c r="A287" s="59"/>
      <c r="B287" s="59"/>
      <c r="C287" s="57"/>
      <c r="D287" s="57"/>
      <c r="E287" s="57"/>
    </row>
    <row r="288" spans="1:5" ht="15.95" customHeight="1">
      <c r="A288" s="59"/>
      <c r="B288" s="59"/>
      <c r="C288" s="57"/>
      <c r="D288" s="57"/>
      <c r="E288" s="57"/>
    </row>
    <row r="289" spans="1:5" ht="15.95" customHeight="1">
      <c r="A289" s="59"/>
      <c r="B289" s="59"/>
      <c r="C289" s="57"/>
      <c r="D289" s="57"/>
      <c r="E289" s="57"/>
    </row>
    <row r="290" spans="1:5" ht="15.95" customHeight="1">
      <c r="A290" s="59"/>
      <c r="B290" s="59"/>
      <c r="C290" s="57"/>
      <c r="D290" s="57"/>
      <c r="E290" s="57"/>
    </row>
    <row r="291" spans="1:5" ht="15.95" customHeight="1">
      <c r="A291" s="59"/>
      <c r="B291" s="59"/>
      <c r="C291" s="57"/>
      <c r="D291" s="57"/>
      <c r="E291" s="57"/>
    </row>
    <row r="292" spans="1:5" ht="15.95" customHeight="1">
      <c r="A292" s="59"/>
      <c r="B292" s="59"/>
      <c r="C292" s="57"/>
      <c r="D292" s="57"/>
      <c r="E292" s="57"/>
    </row>
    <row r="293" spans="1:5" ht="15.95" customHeight="1">
      <c r="A293" s="57"/>
      <c r="B293" s="59"/>
      <c r="C293" s="57"/>
      <c r="D293" s="57"/>
      <c r="E293" s="57"/>
    </row>
    <row r="294" spans="1:5" ht="15.95" customHeight="1">
      <c r="A294" s="57"/>
      <c r="B294" s="57"/>
      <c r="C294" s="57"/>
      <c r="D294" s="57"/>
      <c r="E294" s="57"/>
    </row>
    <row r="295" spans="1:5" ht="15.95" customHeight="1">
      <c r="A295" s="57"/>
      <c r="B295" s="59"/>
      <c r="C295" s="57"/>
      <c r="D295" s="57"/>
      <c r="E295" s="57"/>
    </row>
    <row r="296" spans="1:5" ht="15.95" customHeight="1">
      <c r="A296" s="57"/>
      <c r="B296" s="59"/>
      <c r="C296" s="57"/>
      <c r="D296" s="57"/>
      <c r="E296" s="57"/>
    </row>
    <row r="297" spans="1:5" ht="15.95" customHeight="1">
      <c r="A297" s="57"/>
      <c r="B297" s="57"/>
      <c r="C297" s="57"/>
      <c r="D297" s="57"/>
      <c r="E297" s="57"/>
    </row>
    <row r="298" spans="1:5" ht="15.95" customHeight="1">
      <c r="A298" s="59"/>
      <c r="B298" s="57"/>
      <c r="C298" s="57"/>
      <c r="D298" s="57"/>
      <c r="E298" s="57"/>
    </row>
    <row r="299" spans="1:5" ht="15.95" customHeight="1">
      <c r="A299" s="59"/>
      <c r="B299" s="59"/>
      <c r="C299" s="57"/>
      <c r="D299" s="57"/>
      <c r="E299" s="57"/>
    </row>
    <row r="300" spans="1:5" ht="15.95" customHeight="1">
      <c r="A300" s="59"/>
      <c r="B300" s="57"/>
      <c r="C300" s="57"/>
      <c r="D300" s="57"/>
      <c r="E300" s="57"/>
    </row>
    <row r="301" spans="1:5" ht="15.95" customHeight="1">
      <c r="A301" s="59"/>
      <c r="B301" s="57"/>
      <c r="C301" s="57"/>
      <c r="D301" s="57"/>
      <c r="E301" s="57"/>
    </row>
    <row r="302" spans="1:5" ht="15.95" customHeight="1">
      <c r="A302" s="57"/>
      <c r="B302" s="59"/>
      <c r="C302" s="57"/>
      <c r="D302" s="57"/>
      <c r="E302" s="57"/>
    </row>
    <row r="303" spans="1:5" ht="15.95" customHeight="1">
      <c r="A303" s="57"/>
      <c r="B303" s="59"/>
      <c r="C303" s="57"/>
      <c r="D303" s="57"/>
      <c r="E303" s="57"/>
    </row>
    <row r="304" spans="1:5" ht="15.95" customHeight="1">
      <c r="A304" s="57"/>
      <c r="B304" s="59"/>
      <c r="C304" s="57"/>
      <c r="D304" s="57"/>
      <c r="E304" s="57"/>
    </row>
    <row r="305" spans="1:5" ht="15.95" customHeight="1">
      <c r="A305" s="57"/>
      <c r="B305" s="59"/>
      <c r="C305" s="57"/>
      <c r="D305" s="57"/>
      <c r="E305" s="57"/>
    </row>
    <row r="306" spans="1:5" ht="15.95" customHeight="1">
      <c r="A306" s="57"/>
      <c r="B306" s="57"/>
      <c r="C306" s="57"/>
      <c r="D306" s="57"/>
      <c r="E306" s="57"/>
    </row>
    <row r="307" spans="1:5" ht="15.95" customHeight="1">
      <c r="A307" s="57"/>
      <c r="B307" s="57"/>
      <c r="C307" s="57"/>
      <c r="D307" s="57"/>
      <c r="E307" s="57"/>
    </row>
    <row r="308" spans="1:5" ht="15.95" customHeight="1">
      <c r="A308" s="59"/>
      <c r="B308" s="59"/>
      <c r="C308" s="57"/>
      <c r="D308" s="57"/>
      <c r="E308" s="57"/>
    </row>
    <row r="309" spans="1:5" ht="15.95" customHeight="1">
      <c r="A309" s="59"/>
      <c r="B309" s="59"/>
      <c r="C309" s="57"/>
      <c r="D309" s="57"/>
      <c r="E309" s="57"/>
    </row>
    <row r="310" spans="1:5" ht="15.95" customHeight="1">
      <c r="A310" s="59"/>
      <c r="B310" s="59"/>
      <c r="C310" s="57"/>
      <c r="D310" s="57"/>
      <c r="E310" s="57"/>
    </row>
    <row r="311" spans="1:5" ht="15.95" customHeight="1">
      <c r="A311" s="59"/>
      <c r="B311" s="59"/>
      <c r="C311" s="57"/>
      <c r="D311" s="57"/>
      <c r="E311" s="57"/>
    </row>
    <row r="312" spans="1:5" ht="15.95" customHeight="1">
      <c r="A312" s="57"/>
      <c r="B312" s="59"/>
      <c r="C312" s="57"/>
      <c r="D312" s="57"/>
      <c r="E312" s="57"/>
    </row>
    <row r="313" spans="1:5" ht="15.95" customHeight="1">
      <c r="A313" s="57"/>
      <c r="B313" s="59"/>
      <c r="C313" s="57"/>
      <c r="D313" s="57"/>
      <c r="E313" s="57"/>
    </row>
    <row r="314" spans="1:5" ht="15.95" customHeight="1">
      <c r="A314" s="59"/>
      <c r="B314" s="59"/>
      <c r="C314" s="57"/>
      <c r="D314" s="57"/>
      <c r="E314" s="57"/>
    </row>
    <row r="315" spans="1:5" ht="15.95" customHeight="1">
      <c r="A315" s="59"/>
      <c r="B315" s="57"/>
      <c r="C315" s="57"/>
      <c r="D315" s="57"/>
      <c r="E315" s="57"/>
    </row>
    <row r="316" spans="1:5" ht="15.95" customHeight="1">
      <c r="A316" s="59"/>
      <c r="B316" s="59"/>
      <c r="C316" s="57"/>
      <c r="D316" s="57"/>
      <c r="E316" s="57"/>
    </row>
    <row r="317" spans="1:5" ht="15.95" customHeight="1">
      <c r="A317" s="59"/>
      <c r="B317" s="59"/>
      <c r="C317" s="57"/>
      <c r="D317" s="57"/>
      <c r="E317" s="57"/>
    </row>
    <row r="318" spans="1:5" ht="15.95" customHeight="1">
      <c r="A318" s="59"/>
      <c r="B318" s="59"/>
      <c r="C318" s="57"/>
      <c r="D318" s="57"/>
      <c r="E318" s="57"/>
    </row>
    <row r="319" spans="1:5" ht="15.95" customHeight="1">
      <c r="A319" s="59"/>
      <c r="B319" s="57"/>
      <c r="C319" s="57"/>
      <c r="D319" s="57"/>
      <c r="E319" s="57"/>
    </row>
    <row r="320" spans="1:5" ht="15.95" customHeight="1">
      <c r="A320" s="59"/>
      <c r="B320" s="57"/>
      <c r="C320" s="57"/>
      <c r="D320" s="57"/>
      <c r="E320" s="57"/>
    </row>
    <row r="321" spans="1:5" ht="15.95" customHeight="1">
      <c r="A321" s="59"/>
      <c r="B321" s="57"/>
      <c r="C321" s="57"/>
      <c r="D321" s="57"/>
      <c r="E321" s="57"/>
    </row>
    <row r="322" spans="1:5" ht="15.95" customHeight="1">
      <c r="A322" s="59"/>
      <c r="B322" s="57"/>
      <c r="C322" s="57"/>
      <c r="D322" s="57"/>
      <c r="E322" s="57"/>
    </row>
    <row r="323" spans="1:5" ht="15.95" customHeight="1">
      <c r="A323" s="57"/>
      <c r="B323" s="59"/>
      <c r="C323" s="57"/>
      <c r="D323" s="57"/>
      <c r="E323" s="57"/>
    </row>
    <row r="324" spans="1:5" ht="15.95" customHeight="1">
      <c r="A324" s="57"/>
      <c r="B324" s="59"/>
      <c r="C324" s="57"/>
      <c r="D324" s="57"/>
      <c r="E324" s="57"/>
    </row>
    <row r="325" spans="1:5" ht="15.95" customHeight="1">
      <c r="A325" s="57"/>
      <c r="B325" s="59"/>
      <c r="C325" s="57"/>
      <c r="D325" s="57"/>
      <c r="E325" s="57"/>
    </row>
    <row r="326" spans="1:5" ht="15.95" customHeight="1">
      <c r="A326" s="59"/>
      <c r="B326" s="59"/>
      <c r="C326" s="57"/>
      <c r="D326" s="57"/>
      <c r="E326" s="57"/>
    </row>
    <row r="327" spans="1:5" ht="15.95" customHeight="1">
      <c r="A327" s="59"/>
      <c r="B327" s="59"/>
      <c r="C327" s="57"/>
      <c r="D327" s="57"/>
      <c r="E327" s="57"/>
    </row>
    <row r="328" spans="1:5" ht="15.95" customHeight="1">
      <c r="A328" s="57"/>
      <c r="B328" s="59"/>
      <c r="C328" s="57"/>
      <c r="D328" s="57"/>
      <c r="E328" s="57"/>
    </row>
    <row r="329" spans="1:5" ht="15.95" customHeight="1">
      <c r="A329" s="59"/>
      <c r="B329" s="59"/>
      <c r="C329" s="57"/>
      <c r="D329" s="57"/>
      <c r="E329" s="57"/>
    </row>
    <row r="330" spans="1:5" ht="15.95" customHeight="1">
      <c r="A330" s="59"/>
      <c r="B330" s="59"/>
      <c r="C330" s="57"/>
      <c r="D330" s="57"/>
      <c r="E330" s="57"/>
    </row>
    <row r="331" spans="1:5" ht="15.95" customHeight="1">
      <c r="A331" s="59"/>
      <c r="B331" s="59"/>
      <c r="C331" s="57"/>
      <c r="D331" s="57"/>
      <c r="E331" s="57"/>
    </row>
    <row r="332" spans="1:5" ht="15.95" customHeight="1">
      <c r="A332" s="59"/>
      <c r="B332" s="57"/>
      <c r="C332" s="57"/>
      <c r="D332" s="57"/>
      <c r="E332" s="57"/>
    </row>
    <row r="333" spans="1:5" ht="15.95" customHeight="1">
      <c r="A333" s="59"/>
      <c r="B333" s="57"/>
      <c r="C333" s="57"/>
      <c r="D333" s="57"/>
      <c r="E333" s="57"/>
    </row>
    <row r="334" spans="1:5" ht="15.95" customHeight="1">
      <c r="A334" s="59"/>
      <c r="B334" s="57"/>
      <c r="C334" s="57"/>
      <c r="D334" s="57"/>
      <c r="E334" s="57"/>
    </row>
    <row r="335" spans="1:5" ht="15.95" customHeight="1">
      <c r="A335" s="59"/>
      <c r="B335" s="57"/>
      <c r="C335" s="57"/>
      <c r="D335" s="57"/>
      <c r="E335" s="57"/>
    </row>
    <row r="336" spans="1:5" ht="15.95" customHeight="1">
      <c r="A336" s="59"/>
      <c r="B336" s="59"/>
      <c r="C336" s="57"/>
      <c r="D336" s="57"/>
      <c r="E336" s="57"/>
    </row>
    <row r="337" spans="1:5" ht="15.95" customHeight="1">
      <c r="A337" s="59"/>
      <c r="B337" s="59"/>
      <c r="C337" s="57"/>
      <c r="D337" s="57"/>
      <c r="E337" s="57"/>
    </row>
    <row r="338" spans="1:5" ht="15.95" customHeight="1">
      <c r="A338" s="57"/>
      <c r="B338" s="59"/>
      <c r="C338" s="57"/>
      <c r="D338" s="57"/>
      <c r="E338" s="57"/>
    </row>
    <row r="339" spans="1:5" ht="15.95" customHeight="1">
      <c r="A339" s="57"/>
      <c r="B339" s="59"/>
      <c r="C339" s="57"/>
      <c r="D339" s="57"/>
      <c r="E339" s="57"/>
    </row>
    <row r="340" spans="1:5" ht="15.95" customHeight="1">
      <c r="A340" s="57"/>
      <c r="B340" s="59"/>
      <c r="C340" s="57"/>
      <c r="D340" s="57"/>
      <c r="E340" s="57"/>
    </row>
    <row r="341" spans="1:5" ht="15.95" customHeight="1">
      <c r="A341" s="57"/>
      <c r="B341" s="59"/>
      <c r="C341" s="57"/>
      <c r="D341" s="57"/>
      <c r="E341" s="57"/>
    </row>
    <row r="342" spans="1:5" ht="15.95" customHeight="1">
      <c r="A342" s="57"/>
      <c r="B342" s="59"/>
      <c r="C342" s="57"/>
      <c r="D342" s="57"/>
      <c r="E342" s="57"/>
    </row>
    <row r="343" spans="1:5" ht="15.95" customHeight="1">
      <c r="A343" s="59"/>
      <c r="B343" s="57"/>
      <c r="C343" s="57"/>
      <c r="D343" s="57"/>
      <c r="E343" s="57"/>
    </row>
    <row r="344" spans="1:5" ht="15.95" customHeight="1">
      <c r="A344" s="59"/>
      <c r="B344" s="59"/>
      <c r="C344" s="57"/>
      <c r="D344" s="57"/>
      <c r="E344" s="57"/>
    </row>
    <row r="345" spans="1:5" ht="15.95" customHeight="1">
      <c r="A345" s="57"/>
      <c r="B345" s="59"/>
      <c r="C345" s="57"/>
      <c r="D345" s="57"/>
      <c r="E345" s="57"/>
    </row>
    <row r="346" spans="1:5" ht="15.95" customHeight="1">
      <c r="A346" s="59"/>
      <c r="B346" s="59"/>
      <c r="C346" s="57"/>
      <c r="D346" s="57"/>
      <c r="E346" s="57"/>
    </row>
    <row r="347" spans="1:5" ht="15.95" customHeight="1">
      <c r="A347" s="59"/>
      <c r="B347" s="59"/>
      <c r="C347" s="57"/>
      <c r="D347" s="57"/>
      <c r="E347" s="57"/>
    </row>
    <row r="348" spans="1:5" ht="15.95" customHeight="1">
      <c r="A348" s="57"/>
      <c r="B348" s="59"/>
      <c r="C348" s="57"/>
      <c r="D348" s="57"/>
      <c r="E348" s="57"/>
    </row>
    <row r="349" spans="1:5" ht="15.95" customHeight="1">
      <c r="A349" s="57"/>
      <c r="B349" s="59"/>
      <c r="C349" s="57"/>
      <c r="D349" s="57"/>
      <c r="E349" s="57"/>
    </row>
    <row r="350" spans="1:5" ht="15.95" customHeight="1">
      <c r="A350" s="59"/>
      <c r="B350" s="59"/>
      <c r="C350" s="57"/>
      <c r="D350" s="57"/>
      <c r="E350" s="57"/>
    </row>
    <row r="351" spans="1:5" ht="15.95" customHeight="1">
      <c r="A351" s="57"/>
      <c r="B351" s="59"/>
      <c r="C351" s="57"/>
      <c r="D351" s="57"/>
      <c r="E351" s="57"/>
    </row>
    <row r="352" spans="1:5" ht="15.95" customHeight="1">
      <c r="A352" s="57"/>
      <c r="B352" s="59"/>
      <c r="C352" s="57"/>
      <c r="D352" s="57"/>
      <c r="E352" s="57"/>
    </row>
    <row r="353" spans="1:5" ht="15.95" customHeight="1">
      <c r="A353" s="57"/>
      <c r="B353" s="59"/>
      <c r="C353" s="57"/>
      <c r="D353" s="57"/>
      <c r="E353" s="57"/>
    </row>
    <row r="354" spans="1:5" ht="15.95" customHeight="1">
      <c r="A354" s="57"/>
      <c r="B354" s="59"/>
      <c r="C354" s="57"/>
      <c r="D354" s="57"/>
      <c r="E354" s="57"/>
    </row>
    <row r="355" spans="1:5" ht="15.95" customHeight="1">
      <c r="A355" s="59"/>
      <c r="B355" s="59"/>
      <c r="C355" s="57"/>
      <c r="D355" s="57"/>
      <c r="E355" s="57"/>
    </row>
    <row r="356" spans="1:5" ht="15.95" customHeight="1">
      <c r="A356" s="59"/>
      <c r="B356" s="59"/>
      <c r="C356" s="57"/>
      <c r="D356" s="57"/>
      <c r="E356" s="57"/>
    </row>
    <row r="357" spans="1:5" ht="15.95" customHeight="1">
      <c r="A357" s="59"/>
      <c r="B357" s="59"/>
      <c r="C357" s="57"/>
      <c r="D357" s="57"/>
      <c r="E357" s="57"/>
    </row>
    <row r="358" spans="1:5" ht="15.95" customHeight="1">
      <c r="A358" s="59"/>
      <c r="B358" s="59"/>
      <c r="C358" s="57"/>
      <c r="D358" s="57"/>
      <c r="E358" s="57"/>
    </row>
    <row r="359" spans="1:5" ht="15.95" customHeight="1">
      <c r="A359" s="59"/>
      <c r="B359" s="59"/>
      <c r="C359" s="57"/>
      <c r="D359" s="57"/>
      <c r="E359" s="57"/>
    </row>
    <row r="360" spans="1:5" ht="15.95" customHeight="1">
      <c r="A360" s="57"/>
      <c r="B360" s="59"/>
      <c r="C360" s="57"/>
      <c r="D360" s="57"/>
      <c r="E360" s="57"/>
    </row>
    <row r="361" spans="1:5" ht="15.95" customHeight="1">
      <c r="A361" s="57"/>
      <c r="B361" s="59"/>
      <c r="C361" s="57"/>
      <c r="D361" s="57"/>
      <c r="E361" s="57"/>
    </row>
    <row r="362" spans="1:5" ht="15.95" customHeight="1">
      <c r="A362" s="57"/>
      <c r="B362" s="59"/>
      <c r="C362" s="57"/>
      <c r="D362" s="57"/>
      <c r="E362" s="57"/>
    </row>
    <row r="363" spans="1:5" ht="15.95" customHeight="1">
      <c r="A363" s="57"/>
      <c r="B363" s="59"/>
      <c r="C363" s="57"/>
      <c r="D363" s="57"/>
      <c r="E363" s="57"/>
    </row>
    <row r="364" spans="1:5" ht="15.95" customHeight="1">
      <c r="A364" s="57"/>
      <c r="B364" s="59"/>
      <c r="C364" s="57"/>
      <c r="D364" s="57"/>
      <c r="E364" s="57"/>
    </row>
    <row r="365" spans="1:5" ht="15.95" customHeight="1">
      <c r="A365" s="59"/>
      <c r="B365" s="59"/>
      <c r="C365" s="57"/>
      <c r="D365" s="57"/>
      <c r="E365" s="57"/>
    </row>
    <row r="366" spans="1:5" ht="15.95" customHeight="1">
      <c r="A366" s="57"/>
      <c r="B366" s="57"/>
      <c r="C366" s="57"/>
      <c r="D366" s="57"/>
      <c r="E366" s="57"/>
    </row>
    <row r="367" spans="1:5" ht="15.95" customHeight="1">
      <c r="A367" s="57"/>
      <c r="B367" s="59"/>
      <c r="C367" s="57"/>
      <c r="D367" s="57"/>
      <c r="E367" s="57"/>
    </row>
    <row r="368" spans="1:5" ht="15.95" customHeight="1">
      <c r="A368" s="59"/>
      <c r="B368" s="57"/>
      <c r="C368" s="57"/>
      <c r="D368" s="57"/>
      <c r="E368" s="57"/>
    </row>
    <row r="369" spans="1:5" ht="15.95" customHeight="1">
      <c r="A369" s="59"/>
      <c r="B369" s="59"/>
      <c r="C369" s="57"/>
      <c r="D369" s="57"/>
      <c r="E369" s="57"/>
    </row>
    <row r="370" spans="1:5" ht="15.95" customHeight="1">
      <c r="A370" s="59"/>
      <c r="B370" s="59"/>
      <c r="C370" s="57"/>
      <c r="D370" s="57"/>
      <c r="E370" s="57"/>
    </row>
    <row r="371" spans="1:5" ht="15.95" customHeight="1">
      <c r="A371" s="59"/>
      <c r="B371" s="59"/>
      <c r="C371" s="57"/>
      <c r="D371" s="57"/>
      <c r="E371" s="57"/>
    </row>
    <row r="372" spans="1:5" ht="15.95" customHeight="1">
      <c r="A372" s="59"/>
      <c r="B372" s="59"/>
      <c r="C372" s="57"/>
      <c r="D372" s="57"/>
      <c r="E372" s="57"/>
    </row>
    <row r="373" spans="1:5" ht="15.95" customHeight="1">
      <c r="A373" s="59"/>
      <c r="B373" s="59"/>
      <c r="C373" s="57"/>
      <c r="D373" s="57"/>
      <c r="E373" s="57"/>
    </row>
    <row r="374" spans="1:5" ht="15.95" customHeight="1">
      <c r="A374" s="57"/>
      <c r="B374" s="59"/>
      <c r="C374" s="57"/>
      <c r="D374" s="57"/>
      <c r="E374" s="57"/>
    </row>
    <row r="375" spans="1:5" ht="15.95" customHeight="1">
      <c r="A375" s="59"/>
      <c r="B375" s="59"/>
      <c r="C375" s="57"/>
      <c r="D375" s="57"/>
      <c r="E375" s="57"/>
    </row>
    <row r="376" spans="1:5" ht="15.95" customHeight="1">
      <c r="A376" s="59"/>
      <c r="B376" s="57"/>
      <c r="C376" s="57"/>
      <c r="D376" s="57"/>
      <c r="E376" s="57"/>
    </row>
    <row r="377" spans="1:5" ht="15.95" customHeight="1">
      <c r="A377" s="57"/>
      <c r="B377" s="59"/>
      <c r="C377" s="57"/>
      <c r="D377" s="57"/>
      <c r="E377" s="57"/>
    </row>
    <row r="378" spans="1:5" ht="15.95" customHeight="1">
      <c r="A378" s="57"/>
      <c r="B378" s="59"/>
      <c r="C378" s="57"/>
      <c r="D378" s="57"/>
      <c r="E378" s="57"/>
    </row>
    <row r="379" spans="1:5" ht="15.95" customHeight="1">
      <c r="A379" s="57"/>
      <c r="B379" s="59"/>
      <c r="C379" s="57"/>
      <c r="D379" s="57"/>
      <c r="E379" s="57"/>
    </row>
    <row r="380" spans="1:5" ht="15.95" customHeight="1">
      <c r="A380" s="59"/>
      <c r="B380" s="59"/>
      <c r="C380" s="57"/>
      <c r="D380" s="57"/>
      <c r="E380" s="57"/>
    </row>
    <row r="381" spans="1:5" ht="15.95" customHeight="1">
      <c r="A381" s="59"/>
      <c r="B381" s="57"/>
      <c r="C381" s="57"/>
      <c r="D381" s="57"/>
      <c r="E381" s="57"/>
    </row>
    <row r="382" spans="1:5" ht="15.95" customHeight="1">
      <c r="A382" s="59"/>
      <c r="B382" s="59"/>
      <c r="C382" s="57"/>
      <c r="D382" s="57"/>
      <c r="E382" s="57"/>
    </row>
    <row r="383" spans="1:5" ht="15.95" customHeight="1">
      <c r="A383" s="57"/>
      <c r="B383" s="57"/>
      <c r="C383" s="57"/>
      <c r="D383" s="57"/>
      <c r="E383" s="57"/>
    </row>
    <row r="384" spans="1:5" ht="15.95" customHeight="1">
      <c r="A384" s="59"/>
      <c r="B384" s="57"/>
      <c r="C384" s="57"/>
      <c r="D384" s="57"/>
      <c r="E384" s="57"/>
    </row>
    <row r="385" spans="1:5" ht="15.95" customHeight="1">
      <c r="A385" s="59"/>
      <c r="B385" s="59"/>
      <c r="C385" s="57"/>
      <c r="D385" s="57"/>
      <c r="E385" s="57"/>
    </row>
    <row r="386" spans="1:5" ht="15.95" customHeight="1">
      <c r="A386" s="57"/>
      <c r="B386" s="59"/>
      <c r="C386" s="57"/>
      <c r="D386" s="57"/>
      <c r="E386" s="57"/>
    </row>
    <row r="387" spans="1:5" ht="15.95" customHeight="1">
      <c r="A387" s="57"/>
      <c r="B387" s="59"/>
      <c r="C387" s="57"/>
      <c r="D387" s="57"/>
      <c r="E387" s="57"/>
    </row>
    <row r="388" spans="1:5" ht="15.95" customHeight="1">
      <c r="A388" s="57"/>
      <c r="B388" s="59"/>
      <c r="C388" s="57"/>
      <c r="D388" s="57"/>
      <c r="E388" s="57"/>
    </row>
    <row r="389" spans="1:5" ht="15.95" customHeight="1">
      <c r="A389" s="57"/>
      <c r="B389" s="59"/>
      <c r="C389" s="57"/>
      <c r="D389" s="57"/>
      <c r="E389" s="57"/>
    </row>
    <row r="390" spans="1:5" ht="15.95" customHeight="1">
      <c r="A390" s="59"/>
      <c r="B390" s="59"/>
      <c r="C390" s="57"/>
      <c r="D390" s="57"/>
      <c r="E390" s="57"/>
    </row>
    <row r="391" spans="1:5" ht="15.95" customHeight="1">
      <c r="A391" s="59"/>
      <c r="B391" s="59"/>
      <c r="C391" s="57"/>
      <c r="D391" s="57"/>
      <c r="E391" s="57"/>
    </row>
    <row r="392" spans="1:5" ht="15.95" customHeight="1">
      <c r="A392" s="57"/>
      <c r="B392" s="59"/>
      <c r="C392" s="57"/>
      <c r="D392" s="57"/>
      <c r="E392" s="57"/>
    </row>
    <row r="393" spans="1:5" ht="15.95" customHeight="1">
      <c r="A393" s="59"/>
      <c r="B393" s="57"/>
      <c r="C393" s="57"/>
      <c r="D393" s="57"/>
      <c r="E393" s="57"/>
    </row>
    <row r="394" spans="1:5" ht="15.95" customHeight="1">
      <c r="A394" s="59"/>
      <c r="B394" s="57"/>
      <c r="C394" s="57"/>
      <c r="D394" s="57"/>
      <c r="E394" s="57"/>
    </row>
    <row r="395" spans="1:5" ht="15.95" customHeight="1">
      <c r="A395" s="59"/>
      <c r="B395" s="59"/>
      <c r="C395" s="57"/>
      <c r="D395" s="57"/>
      <c r="E395" s="57"/>
    </row>
    <row r="396" spans="1:5" ht="15.95" customHeight="1">
      <c r="A396" s="59"/>
      <c r="B396" s="59"/>
      <c r="C396" s="57"/>
      <c r="D396" s="57"/>
      <c r="E396" s="57"/>
    </row>
    <row r="397" spans="1:5" ht="15.95" customHeight="1">
      <c r="A397" s="57"/>
      <c r="B397" s="59"/>
      <c r="C397" s="57"/>
      <c r="D397" s="57"/>
      <c r="E397" s="57"/>
    </row>
    <row r="398" spans="1:5" ht="15.95" customHeight="1">
      <c r="A398" s="59"/>
      <c r="B398" s="57"/>
      <c r="C398" s="57"/>
      <c r="D398" s="57"/>
      <c r="E398" s="57"/>
    </row>
    <row r="399" spans="1:5" ht="15.95" customHeight="1">
      <c r="A399" s="59"/>
      <c r="B399" s="59"/>
      <c r="C399" s="57"/>
      <c r="D399" s="57"/>
      <c r="E399" s="57"/>
    </row>
    <row r="400" spans="1:5" ht="15.95" customHeight="1">
      <c r="A400" s="59"/>
      <c r="B400" s="59"/>
      <c r="C400" s="57"/>
      <c r="D400" s="57"/>
      <c r="E400" s="57"/>
    </row>
    <row r="401" spans="1:5" ht="15.95" customHeight="1">
      <c r="A401" s="59"/>
      <c r="B401" s="59"/>
      <c r="C401" s="57"/>
      <c r="D401" s="57"/>
      <c r="E401" s="57"/>
    </row>
    <row r="402" spans="1:5" ht="15.95" customHeight="1">
      <c r="A402" s="59"/>
      <c r="B402" s="57"/>
      <c r="C402" s="57"/>
      <c r="D402" s="57"/>
      <c r="E402" s="57"/>
    </row>
    <row r="403" spans="1:5" ht="15.95" customHeight="1">
      <c r="A403" s="59"/>
      <c r="B403" s="59"/>
      <c r="C403" s="57"/>
      <c r="D403" s="57"/>
      <c r="E403" s="57"/>
    </row>
    <row r="404" spans="1:5" ht="15.95" customHeight="1">
      <c r="A404" s="59"/>
      <c r="B404" s="59"/>
      <c r="C404" s="57"/>
      <c r="D404" s="57"/>
      <c r="E404" s="57"/>
    </row>
    <row r="405" spans="1:5" ht="15.95" customHeight="1">
      <c r="A405" s="59"/>
      <c r="B405" s="59"/>
      <c r="C405" s="57"/>
      <c r="D405" s="57"/>
      <c r="E405" s="57"/>
    </row>
    <row r="406" spans="1:5" ht="15.95" customHeight="1">
      <c r="A406" s="59"/>
      <c r="B406" s="59"/>
      <c r="C406" s="57"/>
      <c r="D406" s="57"/>
      <c r="E406" s="57"/>
    </row>
    <row r="407" spans="1:5" ht="15.95" customHeight="1">
      <c r="A407" s="59"/>
      <c r="B407" s="59"/>
      <c r="C407" s="57"/>
      <c r="D407" s="57"/>
      <c r="E407" s="57"/>
    </row>
    <row r="408" spans="1:5" ht="15.95" customHeight="1">
      <c r="A408" s="59"/>
      <c r="B408" s="59"/>
      <c r="C408" s="57"/>
      <c r="D408" s="57"/>
      <c r="E408" s="57"/>
    </row>
    <row r="409" spans="1:5" ht="15.95" customHeight="1">
      <c r="A409" s="59"/>
      <c r="B409" s="57"/>
      <c r="C409" s="57"/>
      <c r="D409" s="57"/>
      <c r="E409" s="57"/>
    </row>
    <row r="410" spans="1:5" ht="15.95" customHeight="1">
      <c r="A410" s="57"/>
      <c r="B410" s="57"/>
      <c r="C410" s="57"/>
      <c r="D410" s="57"/>
      <c r="E410" s="57"/>
    </row>
    <row r="411" spans="1:5" ht="15.95" customHeight="1">
      <c r="A411" s="57"/>
      <c r="B411" s="59"/>
      <c r="C411" s="57"/>
      <c r="D411" s="57"/>
      <c r="E411" s="57"/>
    </row>
    <row r="412" spans="1:5" ht="15.95" customHeight="1">
      <c r="A412" s="59"/>
      <c r="B412" s="59"/>
      <c r="C412" s="57"/>
      <c r="D412" s="57"/>
      <c r="E412" s="57"/>
    </row>
    <row r="413" spans="1:5" ht="15.95" customHeight="1">
      <c r="A413" s="59"/>
      <c r="B413" s="59"/>
      <c r="C413" s="57"/>
      <c r="D413" s="57"/>
      <c r="E413" s="57"/>
    </row>
    <row r="414" spans="1:5" ht="15.95" customHeight="1">
      <c r="A414" s="57"/>
      <c r="B414" s="59"/>
      <c r="C414" s="57"/>
      <c r="D414" s="57"/>
      <c r="E414" s="57"/>
    </row>
    <row r="415" spans="1:5" ht="15.95" customHeight="1">
      <c r="A415" s="59"/>
      <c r="B415" s="59"/>
      <c r="C415" s="57"/>
      <c r="D415" s="57"/>
      <c r="E415" s="57"/>
    </row>
    <row r="416" spans="1:5" ht="15.95" customHeight="1">
      <c r="A416" s="59"/>
      <c r="B416" s="59"/>
      <c r="C416" s="57"/>
      <c r="D416" s="57"/>
      <c r="E416" s="57"/>
    </row>
    <row r="417" spans="1:5" ht="15.95" customHeight="1">
      <c r="A417" s="59"/>
      <c r="B417" s="59"/>
      <c r="C417" s="57"/>
      <c r="D417" s="57"/>
      <c r="E417" s="57"/>
    </row>
    <row r="418" spans="1:5" ht="15.95" customHeight="1">
      <c r="A418" s="59"/>
      <c r="B418" s="59"/>
      <c r="C418" s="57"/>
      <c r="D418" s="57"/>
      <c r="E418" s="57"/>
    </row>
    <row r="419" spans="1:5" ht="15.95" customHeight="1">
      <c r="A419" s="59"/>
      <c r="B419" s="59"/>
      <c r="C419" s="57"/>
      <c r="D419" s="57"/>
      <c r="E419" s="57"/>
    </row>
    <row r="420" spans="1:5" ht="15.95" customHeight="1">
      <c r="A420" s="59"/>
      <c r="B420" s="57"/>
      <c r="C420" s="57"/>
      <c r="D420" s="57"/>
      <c r="E420" s="57"/>
    </row>
    <row r="421" spans="1:5" ht="15.95" customHeight="1">
      <c r="A421" s="59"/>
      <c r="B421" s="59"/>
      <c r="C421" s="57"/>
      <c r="D421" s="57"/>
      <c r="E421" s="57"/>
    </row>
    <row r="422" spans="1:5" ht="15.95" customHeight="1">
      <c r="A422" s="59"/>
      <c r="B422" s="59"/>
      <c r="C422" s="57"/>
      <c r="D422" s="57"/>
      <c r="E422" s="57"/>
    </row>
    <row r="423" spans="1:5" ht="15.95" customHeight="1">
      <c r="A423" s="59"/>
      <c r="B423" s="57"/>
      <c r="C423" s="57"/>
      <c r="D423" s="57"/>
      <c r="E423" s="57"/>
    </row>
    <row r="424" spans="1:5" ht="15.95" customHeight="1">
      <c r="A424" s="59"/>
      <c r="B424" s="59"/>
      <c r="C424" s="57"/>
      <c r="D424" s="57"/>
      <c r="E424" s="57"/>
    </row>
    <row r="425" spans="1:5" ht="15.95" customHeight="1">
      <c r="A425" s="59"/>
      <c r="B425" s="57"/>
      <c r="C425" s="57"/>
      <c r="D425" s="57"/>
      <c r="E425" s="57"/>
    </row>
    <row r="426" spans="1:5" ht="15.95" customHeight="1">
      <c r="A426" s="59"/>
      <c r="B426" s="59"/>
      <c r="C426" s="57"/>
      <c r="D426" s="57"/>
      <c r="E426" s="57"/>
    </row>
    <row r="427" spans="1:5" ht="15.95" customHeight="1">
      <c r="A427" s="59"/>
      <c r="B427" s="57"/>
      <c r="C427" s="57"/>
      <c r="D427" s="57"/>
      <c r="E427" s="57"/>
    </row>
    <row r="428" spans="1:5" ht="15.95" customHeight="1">
      <c r="A428" s="59"/>
      <c r="B428" s="59"/>
      <c r="C428" s="57"/>
      <c r="D428" s="57"/>
      <c r="E428" s="57"/>
    </row>
    <row r="429" spans="1:5" ht="15.95" customHeight="1">
      <c r="A429" s="59"/>
      <c r="B429" s="59"/>
      <c r="C429" s="57"/>
      <c r="D429" s="57"/>
      <c r="E429" s="57"/>
    </row>
    <row r="430" spans="1:5" ht="15.95" customHeight="1">
      <c r="A430" s="59"/>
      <c r="B430" s="57"/>
      <c r="C430" s="57"/>
      <c r="D430" s="57"/>
      <c r="E430" s="57"/>
    </row>
    <row r="431" spans="1:5" ht="15.95" customHeight="1">
      <c r="A431" s="57"/>
      <c r="B431" s="57"/>
      <c r="C431" s="57"/>
      <c r="D431" s="57"/>
      <c r="E431" s="57"/>
    </row>
    <row r="432" spans="1:5" ht="15.95" customHeight="1">
      <c r="A432" s="57"/>
      <c r="B432" s="59"/>
      <c r="C432" s="57"/>
      <c r="D432" s="57"/>
      <c r="E432" s="57"/>
    </row>
    <row r="433" spans="1:5" ht="15.95" customHeight="1">
      <c r="A433" s="57"/>
      <c r="B433" s="59"/>
      <c r="C433" s="57"/>
      <c r="D433" s="57"/>
      <c r="E433" s="57"/>
    </row>
    <row r="434" spans="1:5" ht="15.95" customHeight="1">
      <c r="A434" s="59"/>
      <c r="B434" s="59"/>
      <c r="C434" s="57"/>
      <c r="D434" s="57"/>
      <c r="E434" s="57"/>
    </row>
    <row r="435" spans="1:5" ht="15.95" customHeight="1">
      <c r="A435" s="59"/>
      <c r="B435" s="59"/>
      <c r="C435" s="57"/>
      <c r="D435" s="57"/>
      <c r="E435" s="57"/>
    </row>
    <row r="436" spans="1:5" ht="15.95" customHeight="1">
      <c r="A436" s="57"/>
      <c r="B436" s="57"/>
      <c r="C436" s="57"/>
      <c r="D436" s="57"/>
      <c r="E436" s="57"/>
    </row>
    <row r="437" spans="1:5" ht="15.95" customHeight="1">
      <c r="A437" s="59"/>
      <c r="B437" s="59"/>
      <c r="C437" s="57"/>
      <c r="D437" s="57"/>
      <c r="E437" s="57"/>
    </row>
    <row r="438" spans="1:5" ht="15.95" customHeight="1">
      <c r="A438" s="59"/>
      <c r="B438" s="59"/>
      <c r="C438" s="57"/>
      <c r="D438" s="57"/>
      <c r="E438" s="57"/>
    </row>
    <row r="439" spans="1:5" ht="15.95" customHeight="1">
      <c r="A439" s="59"/>
      <c r="B439" s="59"/>
      <c r="C439" s="57"/>
      <c r="D439" s="57"/>
      <c r="E439" s="57"/>
    </row>
    <row r="440" spans="1:5" ht="15.95" customHeight="1">
      <c r="A440" s="59"/>
      <c r="B440" s="59"/>
      <c r="C440" s="57"/>
      <c r="D440" s="57"/>
      <c r="E440" s="57"/>
    </row>
    <row r="441" spans="1:5" ht="15.95" customHeight="1">
      <c r="A441" s="59"/>
      <c r="B441" s="59"/>
      <c r="C441" s="57"/>
      <c r="D441" s="57"/>
      <c r="E441" s="57"/>
    </row>
    <row r="442" spans="1:5" ht="15.95" customHeight="1">
      <c r="A442" s="59"/>
      <c r="B442" s="59"/>
      <c r="C442" s="57"/>
      <c r="D442" s="57"/>
      <c r="E442" s="57"/>
    </row>
    <row r="443" spans="1:5" ht="15.95" customHeight="1">
      <c r="A443" s="59"/>
      <c r="B443" s="59"/>
      <c r="C443" s="57"/>
      <c r="D443" s="57"/>
      <c r="E443" s="57"/>
    </row>
    <row r="444" spans="1:5" ht="15.95" customHeight="1">
      <c r="A444" s="59"/>
      <c r="B444" s="59"/>
      <c r="C444" s="57"/>
      <c r="D444" s="57"/>
      <c r="E444" s="57"/>
    </row>
    <row r="445" spans="1:5" ht="15.95" customHeight="1">
      <c r="A445" s="59"/>
      <c r="B445" s="59"/>
      <c r="C445" s="57"/>
      <c r="D445" s="57"/>
      <c r="E445" s="57"/>
    </row>
    <row r="446" spans="1:5" ht="15.95" customHeight="1">
      <c r="A446" s="59"/>
      <c r="B446" s="57"/>
      <c r="C446" s="57"/>
      <c r="D446" s="57"/>
      <c r="E446" s="57"/>
    </row>
    <row r="447" spans="1:5" ht="15.95" customHeight="1">
      <c r="A447" s="59"/>
      <c r="B447" s="59"/>
      <c r="C447" s="57"/>
      <c r="D447" s="57"/>
      <c r="E447" s="57"/>
    </row>
    <row r="448" spans="1:5" ht="15.95" customHeight="1">
      <c r="A448" s="59"/>
      <c r="B448" s="59"/>
      <c r="C448" s="57"/>
      <c r="D448" s="57"/>
      <c r="E448" s="57"/>
    </row>
    <row r="449" spans="1:5" ht="15.95" customHeight="1">
      <c r="A449" s="59"/>
      <c r="B449" s="59"/>
      <c r="C449" s="57"/>
      <c r="D449" s="57"/>
      <c r="E449" s="57"/>
    </row>
    <row r="450" spans="1:5" ht="15.95" customHeight="1">
      <c r="A450" s="59"/>
      <c r="B450" s="59"/>
      <c r="C450" s="57"/>
      <c r="D450" s="57"/>
      <c r="E450" s="57"/>
    </row>
    <row r="451" spans="1:5" ht="15.95" customHeight="1">
      <c r="A451" s="59"/>
      <c r="B451" s="59"/>
      <c r="C451" s="57"/>
      <c r="D451" s="57"/>
      <c r="E451" s="57"/>
    </row>
    <row r="452" spans="1:5" ht="15.95" customHeight="1">
      <c r="A452" s="59"/>
      <c r="B452" s="59"/>
      <c r="C452" s="57"/>
      <c r="D452" s="57"/>
      <c r="E452" s="57"/>
    </row>
    <row r="453" spans="1:5" ht="15.95" customHeight="1">
      <c r="A453" s="59"/>
      <c r="B453" s="57"/>
      <c r="C453" s="57"/>
      <c r="D453" s="57"/>
      <c r="E453" s="57"/>
    </row>
    <row r="454" spans="1:5" ht="15.95" customHeight="1">
      <c r="A454" s="59"/>
      <c r="B454" s="59"/>
      <c r="C454" s="57"/>
      <c r="D454" s="57"/>
      <c r="E454" s="57"/>
    </row>
    <row r="455" spans="1:5" ht="15.95" customHeight="1">
      <c r="A455" s="59"/>
      <c r="B455" s="59"/>
      <c r="C455" s="57"/>
      <c r="D455" s="57"/>
      <c r="E455" s="57"/>
    </row>
    <row r="456" spans="1:5" ht="15.95" customHeight="1">
      <c r="A456" s="59"/>
      <c r="B456" s="59"/>
      <c r="C456" s="57"/>
      <c r="D456" s="57"/>
      <c r="E456" s="57"/>
    </row>
    <row r="457" spans="1:5" ht="15.95" customHeight="1">
      <c r="A457" s="59"/>
      <c r="B457" s="57"/>
      <c r="C457" s="57"/>
      <c r="D457" s="57"/>
      <c r="E457" s="57"/>
    </row>
    <row r="458" spans="1:5" ht="15.95" customHeight="1">
      <c r="A458" s="57"/>
      <c r="B458" s="57"/>
      <c r="C458" s="57"/>
      <c r="D458" s="57"/>
      <c r="E458" s="57"/>
    </row>
    <row r="459" spans="1:5" ht="15.95" customHeight="1">
      <c r="A459" s="57"/>
      <c r="B459" s="59"/>
      <c r="C459" s="57"/>
      <c r="D459" s="57"/>
      <c r="E459" s="57"/>
    </row>
    <row r="460" spans="1:5" ht="15.95" customHeight="1">
      <c r="A460" s="59"/>
      <c r="B460" s="59"/>
      <c r="C460" s="57"/>
      <c r="D460" s="57"/>
      <c r="E460" s="57"/>
    </row>
    <row r="461" spans="1:5" ht="15.95" customHeight="1">
      <c r="A461" s="57"/>
      <c r="B461" s="59"/>
      <c r="C461" s="57"/>
      <c r="D461" s="57"/>
      <c r="E461" s="57"/>
    </row>
    <row r="462" spans="1:5" ht="15.95" customHeight="1">
      <c r="A462" s="57"/>
      <c r="B462" s="59"/>
      <c r="C462" s="57"/>
      <c r="D462" s="57"/>
      <c r="E462" s="57"/>
    </row>
    <row r="463" spans="1:5" ht="15.95" customHeight="1">
      <c r="A463" s="59"/>
      <c r="B463" s="59"/>
      <c r="C463" s="57"/>
      <c r="D463" s="57"/>
      <c r="E463" s="57"/>
    </row>
    <row r="464" spans="1:5" ht="15.95" customHeight="1">
      <c r="A464" s="59"/>
      <c r="B464" s="59"/>
      <c r="C464" s="57"/>
      <c r="D464" s="57"/>
      <c r="E464" s="57"/>
    </row>
    <row r="465" spans="1:5" ht="15.95" customHeight="1">
      <c r="A465" s="59"/>
      <c r="B465" s="59"/>
      <c r="C465" s="57"/>
      <c r="D465" s="57"/>
      <c r="E465" s="57"/>
    </row>
    <row r="466" spans="1:5" ht="15.95" customHeight="1">
      <c r="A466" s="59"/>
      <c r="B466" s="59"/>
      <c r="C466" s="57"/>
      <c r="D466" s="57"/>
      <c r="E466" s="57"/>
    </row>
    <row r="467" spans="1:5" ht="15.95" customHeight="1">
      <c r="A467" s="59"/>
      <c r="B467" s="59"/>
      <c r="C467" s="57"/>
      <c r="D467" s="57"/>
      <c r="E467" s="57"/>
    </row>
    <row r="468" spans="1:5" ht="15.95" customHeight="1">
      <c r="A468" s="59"/>
      <c r="B468" s="59"/>
      <c r="C468" s="57"/>
      <c r="D468" s="57"/>
      <c r="E468" s="57"/>
    </row>
    <row r="469" spans="1:5" ht="15.95" customHeight="1">
      <c r="A469" s="59"/>
      <c r="B469" s="59"/>
      <c r="C469" s="57"/>
      <c r="D469" s="57"/>
      <c r="E469" s="57"/>
    </row>
    <row r="470" spans="1:5" ht="15.95" customHeight="1">
      <c r="A470" s="59"/>
      <c r="B470" s="59"/>
      <c r="C470" s="57"/>
      <c r="D470" s="57"/>
      <c r="E470" s="57"/>
    </row>
    <row r="471" spans="1:5" ht="15.95" customHeight="1">
      <c r="A471" s="59"/>
      <c r="B471" s="59"/>
      <c r="C471" s="57"/>
      <c r="D471" s="57"/>
      <c r="E471" s="57"/>
    </row>
    <row r="472" spans="1:5" ht="15.95" customHeight="1">
      <c r="A472" s="59"/>
      <c r="B472" s="57"/>
      <c r="C472" s="57"/>
      <c r="D472" s="57"/>
      <c r="E472" s="57"/>
    </row>
    <row r="473" spans="1:5" ht="15.95" customHeight="1">
      <c r="A473" s="59"/>
      <c r="B473" s="59"/>
      <c r="C473" s="57"/>
      <c r="D473" s="57"/>
      <c r="E473" s="57"/>
    </row>
    <row r="474" spans="1:5" ht="15.95" customHeight="1">
      <c r="A474" s="59"/>
      <c r="B474" s="59"/>
      <c r="C474" s="57"/>
      <c r="D474" s="57"/>
      <c r="E474" s="57"/>
    </row>
    <row r="475" spans="1:5" ht="15.95" customHeight="1">
      <c r="A475" s="57"/>
      <c r="B475" s="59"/>
      <c r="C475" s="57"/>
      <c r="D475" s="57"/>
      <c r="E475" s="57"/>
    </row>
    <row r="476" spans="1:5" ht="15.95" customHeight="1">
      <c r="A476" s="57"/>
      <c r="B476" s="59"/>
      <c r="C476" s="57"/>
      <c r="D476" s="57"/>
      <c r="E476" s="57"/>
    </row>
    <row r="477" spans="1:5" ht="15.95" customHeight="1">
      <c r="A477" s="57"/>
      <c r="B477" s="59"/>
      <c r="C477" s="57"/>
      <c r="D477" s="57"/>
      <c r="E477" s="57"/>
    </row>
    <row r="478" spans="1:5" ht="15.95" customHeight="1">
      <c r="A478" s="59"/>
      <c r="B478" s="59"/>
      <c r="C478" s="57"/>
      <c r="D478" s="57"/>
      <c r="E478" s="57"/>
    </row>
    <row r="479" spans="1:5" ht="15.95" customHeight="1">
      <c r="A479" s="59"/>
      <c r="B479" s="59"/>
      <c r="C479" s="57"/>
      <c r="D479" s="57"/>
      <c r="E479" s="57"/>
    </row>
    <row r="480" spans="1:5" ht="15.95" customHeight="1">
      <c r="A480" s="59"/>
      <c r="B480" s="59"/>
      <c r="C480" s="57"/>
      <c r="D480" s="57"/>
      <c r="E480" s="57"/>
    </row>
    <row r="481" spans="1:5" ht="15.95" customHeight="1">
      <c r="A481" s="59"/>
      <c r="B481" s="59"/>
      <c r="C481" s="57"/>
      <c r="D481" s="57"/>
      <c r="E481" s="57"/>
    </row>
    <row r="482" spans="1:5" ht="15.95" customHeight="1">
      <c r="A482" s="59"/>
      <c r="B482" s="59"/>
      <c r="C482" s="57"/>
      <c r="D482" s="57"/>
      <c r="E482" s="57"/>
    </row>
    <row r="483" spans="1:5" ht="15.95" customHeight="1">
      <c r="A483" s="59"/>
      <c r="B483" s="57"/>
      <c r="C483" s="57"/>
      <c r="D483" s="57"/>
      <c r="E483" s="57"/>
    </row>
    <row r="484" spans="1:5" ht="15.95" customHeight="1">
      <c r="A484" s="59"/>
      <c r="B484" s="57"/>
      <c r="C484" s="57"/>
      <c r="D484" s="57"/>
      <c r="E484" s="57"/>
    </row>
    <row r="485" spans="1:5" ht="15.95" customHeight="1">
      <c r="A485" s="59"/>
      <c r="B485" s="59"/>
      <c r="C485" s="57"/>
      <c r="D485" s="57"/>
      <c r="E485" s="57"/>
    </row>
    <row r="486" spans="1:5" ht="15.95" customHeight="1">
      <c r="A486" s="59"/>
      <c r="B486" s="59"/>
      <c r="C486" s="57"/>
      <c r="D486" s="57"/>
      <c r="E486" s="57"/>
    </row>
    <row r="487" spans="1:5" ht="15.95" customHeight="1">
      <c r="A487" s="59"/>
      <c r="B487" s="59"/>
      <c r="C487" s="57"/>
      <c r="D487" s="57"/>
      <c r="E487" s="57"/>
    </row>
    <row r="488" spans="1:5" ht="15.95" customHeight="1">
      <c r="A488" s="59"/>
      <c r="B488" s="59"/>
      <c r="C488" s="57"/>
      <c r="D488" s="57"/>
      <c r="E488" s="57"/>
    </row>
    <row r="489" spans="1:5" ht="15.95" customHeight="1">
      <c r="A489" s="59"/>
      <c r="B489" s="59"/>
      <c r="C489" s="57"/>
      <c r="D489" s="57"/>
      <c r="E489" s="57"/>
    </row>
    <row r="490" spans="1:5" ht="15.95" customHeight="1">
      <c r="A490" s="59"/>
      <c r="B490" s="59"/>
      <c r="C490" s="57"/>
      <c r="D490" s="57"/>
      <c r="E490" s="57"/>
    </row>
    <row r="491" spans="1:5" ht="15.95" customHeight="1">
      <c r="A491" s="59"/>
      <c r="B491" s="59"/>
      <c r="C491" s="57"/>
      <c r="D491" s="57"/>
      <c r="E491" s="57"/>
    </row>
    <row r="492" spans="1:5" ht="15.95" customHeight="1">
      <c r="A492" s="59"/>
      <c r="B492" s="59"/>
      <c r="C492" s="57"/>
      <c r="D492" s="57"/>
      <c r="E492" s="57"/>
    </row>
    <row r="493" spans="1:5" ht="15.95" customHeight="1">
      <c r="A493" s="59"/>
      <c r="B493" s="59"/>
      <c r="C493" s="57"/>
      <c r="D493" s="57"/>
      <c r="E493" s="57"/>
    </row>
    <row r="494" spans="1:5" ht="15.95" customHeight="1">
      <c r="A494" s="59"/>
      <c r="B494" s="59"/>
      <c r="C494" s="57"/>
      <c r="D494" s="57"/>
      <c r="E494" s="57"/>
    </row>
    <row r="495" spans="1:5" ht="15.95" customHeight="1">
      <c r="A495" s="59"/>
      <c r="B495" s="59"/>
      <c r="C495" s="57"/>
      <c r="D495" s="57"/>
      <c r="E495" s="57"/>
    </row>
    <row r="496" spans="1:5" ht="15.95" customHeight="1">
      <c r="A496" s="57"/>
      <c r="B496" s="59"/>
      <c r="C496" s="57"/>
      <c r="D496" s="57"/>
      <c r="E496" s="57"/>
    </row>
    <row r="497" spans="1:5" ht="15.95" customHeight="1">
      <c r="A497" s="59"/>
      <c r="B497" s="57"/>
      <c r="C497" s="57"/>
      <c r="D497" s="57"/>
      <c r="E497" s="57"/>
    </row>
    <row r="498" spans="1:5" ht="15.95" customHeight="1">
      <c r="A498" s="59"/>
      <c r="B498" s="57"/>
      <c r="C498" s="57"/>
      <c r="D498" s="57"/>
      <c r="E498" s="57"/>
    </row>
    <row r="499" spans="1:5" ht="15.95" customHeight="1">
      <c r="A499" s="59"/>
      <c r="B499" s="59"/>
      <c r="C499" s="57"/>
      <c r="D499" s="57"/>
      <c r="E499" s="57"/>
    </row>
    <row r="500" spans="1:5" ht="15.95" customHeight="1">
      <c r="A500" s="59"/>
      <c r="B500" s="57"/>
      <c r="C500" s="57"/>
      <c r="D500" s="57"/>
      <c r="E500" s="57"/>
    </row>
    <row r="501" spans="1:5" ht="15.95" customHeight="1">
      <c r="A501" s="59"/>
      <c r="B501" s="59"/>
      <c r="C501" s="57"/>
      <c r="D501" s="57"/>
      <c r="E501" s="57"/>
    </row>
    <row r="502" spans="1:5" ht="15.95" customHeight="1">
      <c r="A502" s="59"/>
      <c r="B502" s="59"/>
      <c r="C502" s="57"/>
      <c r="D502" s="57"/>
      <c r="E502" s="57"/>
    </row>
    <row r="503" spans="1:5" ht="15.95" customHeight="1">
      <c r="A503" s="59"/>
      <c r="B503" s="59"/>
      <c r="C503" s="57"/>
      <c r="D503" s="57"/>
      <c r="E503" s="57"/>
    </row>
    <row r="504" spans="1:5" ht="15.95" customHeight="1">
      <c r="A504" s="59"/>
      <c r="B504" s="59"/>
      <c r="C504" s="57"/>
      <c r="D504" s="57"/>
      <c r="E504" s="57"/>
    </row>
    <row r="505" spans="1:5" ht="15.95" customHeight="1">
      <c r="A505" s="59"/>
      <c r="B505" s="59"/>
      <c r="C505" s="57"/>
      <c r="D505" s="57"/>
      <c r="E505" s="57"/>
    </row>
    <row r="506" spans="1:5" ht="15.95" customHeight="1">
      <c r="A506" s="57"/>
      <c r="B506" s="59"/>
      <c r="C506" s="57"/>
      <c r="D506" s="57"/>
      <c r="E506" s="57"/>
    </row>
    <row r="507" spans="1:5" ht="15.95" customHeight="1">
      <c r="A507" s="57"/>
      <c r="B507" s="59"/>
      <c r="C507" s="57"/>
      <c r="D507" s="57"/>
      <c r="E507" s="57"/>
    </row>
    <row r="508" spans="1:5" ht="15.95" customHeight="1">
      <c r="A508" s="57"/>
      <c r="B508" s="59"/>
      <c r="C508" s="57"/>
      <c r="D508" s="57"/>
      <c r="E508" s="57"/>
    </row>
    <row r="509" spans="1:5" ht="15.95" customHeight="1">
      <c r="A509" s="59"/>
      <c r="B509" s="57"/>
      <c r="C509" s="57"/>
      <c r="D509" s="57"/>
      <c r="E509" s="57"/>
    </row>
    <row r="510" spans="1:5" ht="15.95" customHeight="1">
      <c r="A510" s="59"/>
      <c r="B510" s="57"/>
      <c r="C510" s="57"/>
      <c r="D510" s="57"/>
      <c r="E510" s="57"/>
    </row>
    <row r="511" spans="1:5" ht="15.95" customHeight="1">
      <c r="A511" s="59"/>
      <c r="B511" s="57"/>
      <c r="C511" s="57"/>
      <c r="D511" s="57"/>
      <c r="E511" s="57"/>
    </row>
    <row r="512" spans="1:5" ht="15.95" customHeight="1">
      <c r="A512" s="57"/>
      <c r="B512" s="59"/>
      <c r="C512" s="57"/>
      <c r="D512" s="57"/>
      <c r="E512" s="57"/>
    </row>
    <row r="513" spans="1:5" ht="15.95" customHeight="1">
      <c r="A513" s="57"/>
      <c r="B513" s="57"/>
      <c r="C513" s="57"/>
      <c r="D513" s="57"/>
      <c r="E513" s="57"/>
    </row>
    <row r="514" spans="1:5" ht="15.95" customHeight="1">
      <c r="A514" s="59"/>
      <c r="B514" s="59"/>
      <c r="C514" s="57"/>
      <c r="D514" s="57"/>
      <c r="E514" s="57"/>
    </row>
    <row r="515" spans="1:5" ht="15.95" customHeight="1">
      <c r="A515" s="57"/>
      <c r="B515" s="59"/>
      <c r="C515" s="57"/>
      <c r="D515" s="57"/>
      <c r="E515" s="57"/>
    </row>
    <row r="516" spans="1:5" ht="15.95" customHeight="1">
      <c r="A516" s="59"/>
      <c r="B516" s="59"/>
      <c r="C516" s="57"/>
      <c r="D516" s="57"/>
      <c r="E516" s="57"/>
    </row>
    <row r="517" spans="1:5" ht="15.95" customHeight="1">
      <c r="A517" s="59"/>
      <c r="B517" s="59"/>
      <c r="C517" s="57"/>
      <c r="D517" s="57"/>
      <c r="E517" s="57"/>
    </row>
    <row r="518" spans="1:5" ht="15.95" customHeight="1">
      <c r="A518" s="57"/>
      <c r="B518" s="59"/>
      <c r="C518" s="57"/>
      <c r="D518" s="57"/>
      <c r="E518" s="57"/>
    </row>
    <row r="519" spans="1:5" ht="15.95" customHeight="1">
      <c r="A519" s="59"/>
      <c r="B519" s="59"/>
      <c r="C519" s="57"/>
      <c r="D519" s="57"/>
      <c r="E519" s="57"/>
    </row>
    <row r="520" spans="1:5" ht="15.95" customHeight="1">
      <c r="A520" s="59"/>
      <c r="B520" s="59"/>
      <c r="C520" s="57"/>
      <c r="D520" s="57"/>
      <c r="E520" s="57"/>
    </row>
    <row r="521" spans="1:5" ht="15.95" customHeight="1">
      <c r="A521" s="59"/>
      <c r="B521" s="59"/>
      <c r="C521" s="57"/>
      <c r="D521" s="57"/>
      <c r="E521" s="57"/>
    </row>
    <row r="522" spans="1:5" ht="15.95" customHeight="1">
      <c r="A522" s="59"/>
      <c r="B522" s="59"/>
      <c r="C522" s="57"/>
      <c r="D522" s="57"/>
      <c r="E522" s="57"/>
    </row>
    <row r="523" spans="1:5" ht="15.95" customHeight="1">
      <c r="A523" s="59"/>
      <c r="B523" s="59"/>
      <c r="C523" s="57"/>
      <c r="D523" s="57"/>
      <c r="E523" s="57"/>
    </row>
    <row r="524" spans="1:5" ht="15.95" customHeight="1">
      <c r="A524" s="59"/>
      <c r="B524" s="59"/>
      <c r="C524" s="57"/>
      <c r="D524" s="57"/>
      <c r="E524" s="57"/>
    </row>
    <row r="525" spans="1:5" ht="15.95" customHeight="1">
      <c r="A525" s="59"/>
      <c r="B525" s="59"/>
      <c r="C525" s="57"/>
      <c r="D525" s="57"/>
      <c r="E525" s="57"/>
    </row>
    <row r="526" spans="1:5" ht="15.95" customHeight="1">
      <c r="A526" s="59"/>
      <c r="B526" s="59"/>
      <c r="C526" s="57"/>
      <c r="D526" s="57"/>
      <c r="E526" s="57"/>
    </row>
    <row r="527" spans="1:5" ht="15.95" customHeight="1">
      <c r="A527" s="59"/>
      <c r="B527" s="59"/>
      <c r="C527" s="57"/>
      <c r="D527" s="57"/>
      <c r="E527" s="57"/>
    </row>
    <row r="528" spans="1:5" ht="15.95" customHeight="1">
      <c r="A528" s="59"/>
      <c r="B528" s="59"/>
      <c r="C528" s="57"/>
      <c r="D528" s="57"/>
      <c r="E528" s="57"/>
    </row>
    <row r="529" spans="1:5" ht="15.95" customHeight="1">
      <c r="A529" s="57"/>
      <c r="B529" s="59"/>
      <c r="C529" s="57"/>
      <c r="D529" s="57"/>
      <c r="E529" s="57"/>
    </row>
    <row r="530" spans="1:5" ht="15.95" customHeight="1">
      <c r="A530" s="57"/>
      <c r="B530" s="59"/>
      <c r="C530" s="57"/>
      <c r="D530" s="57"/>
      <c r="E530" s="57"/>
    </row>
    <row r="531" spans="1:5" ht="15.95" customHeight="1">
      <c r="A531" s="57"/>
      <c r="B531" s="63"/>
      <c r="C531" s="57"/>
      <c r="D531" s="57"/>
      <c r="E531" s="57"/>
    </row>
    <row r="532" spans="1:5" ht="15.95" customHeight="1">
      <c r="A532" s="57"/>
      <c r="B532" s="59"/>
      <c r="C532" s="57"/>
      <c r="D532" s="57"/>
      <c r="E532" s="57"/>
    </row>
    <row r="533" spans="1:5" ht="15.95" customHeight="1">
      <c r="A533" s="57"/>
      <c r="B533" s="59"/>
      <c r="C533" s="57"/>
      <c r="D533" s="57"/>
      <c r="E533" s="57"/>
    </row>
    <row r="534" spans="1:5" ht="15.95" customHeight="1">
      <c r="A534" s="57"/>
      <c r="B534" s="57"/>
      <c r="C534" s="57"/>
      <c r="D534" s="57"/>
      <c r="E534" s="57"/>
    </row>
    <row r="535" spans="1:5" ht="15.95" customHeight="1">
      <c r="A535" s="59"/>
      <c r="B535" s="57"/>
      <c r="C535" s="57"/>
      <c r="D535" s="57"/>
      <c r="E535" s="57"/>
    </row>
    <row r="536" spans="1:5" ht="15.95" customHeight="1">
      <c r="A536" s="59"/>
      <c r="B536" s="57"/>
      <c r="C536" s="57"/>
      <c r="D536" s="57"/>
      <c r="E536" s="57"/>
    </row>
    <row r="537" spans="1:5" ht="12.95">
      <c r="A537" s="57"/>
      <c r="B537" s="57"/>
      <c r="C537" s="57"/>
      <c r="D537" s="57"/>
      <c r="E537" s="57"/>
    </row>
    <row r="538" spans="1:5" ht="12.95">
      <c r="A538" s="57"/>
      <c r="B538" s="57"/>
      <c r="C538" s="57"/>
      <c r="D538" s="57"/>
      <c r="E538" s="57"/>
    </row>
    <row r="539" spans="1:5" ht="12.95">
      <c r="A539" s="57"/>
      <c r="B539" s="59"/>
      <c r="C539" s="57"/>
      <c r="D539" s="57"/>
      <c r="E539" s="57"/>
    </row>
    <row r="540" spans="1:5" ht="12.95">
      <c r="A540" s="57"/>
      <c r="B540" s="57"/>
      <c r="C540" s="57"/>
      <c r="D540" s="57"/>
      <c r="E540" s="57"/>
    </row>
    <row r="541" spans="1:5" ht="12.95">
      <c r="A541" s="57"/>
      <c r="B541" s="57"/>
      <c r="C541" s="57"/>
      <c r="D541" s="57"/>
      <c r="E541" s="57"/>
    </row>
    <row r="542" spans="1:5" ht="12.95">
      <c r="A542" s="57"/>
      <c r="B542" s="57"/>
      <c r="C542" s="57"/>
      <c r="D542" s="57"/>
      <c r="E542" s="57"/>
    </row>
    <row r="543" spans="1:5" ht="12.95">
      <c r="A543" s="57"/>
      <c r="B543" s="57"/>
      <c r="C543" s="57"/>
      <c r="D543" s="57"/>
      <c r="E543" s="57"/>
    </row>
    <row r="544" spans="1:5" ht="12.95">
      <c r="A544" s="57"/>
      <c r="B544" s="59"/>
      <c r="C544" s="57"/>
      <c r="D544" s="57"/>
      <c r="E544" s="57"/>
    </row>
    <row r="545" spans="1:5" ht="12.95">
      <c r="A545" s="57"/>
      <c r="B545" s="59"/>
      <c r="C545" s="57"/>
      <c r="D545" s="57"/>
      <c r="E545" s="57"/>
    </row>
    <row r="546" spans="1:5" ht="12.95">
      <c r="A546" s="59"/>
      <c r="B546" s="59"/>
      <c r="C546" s="57"/>
      <c r="D546" s="57"/>
      <c r="E546" s="57"/>
    </row>
    <row r="547" spans="1:5" ht="12.95">
      <c r="A547" s="59"/>
      <c r="B547" s="59"/>
      <c r="C547" s="57"/>
      <c r="D547" s="57"/>
      <c r="E547" s="57"/>
    </row>
    <row r="548" spans="1:5" ht="12.95">
      <c r="A548" s="59"/>
      <c r="B548" s="59"/>
      <c r="C548" s="57"/>
      <c r="D548" s="57"/>
      <c r="E548" s="57"/>
    </row>
    <row r="549" spans="1:5" ht="12.95">
      <c r="A549" s="57"/>
      <c r="B549" s="59"/>
      <c r="C549" s="57"/>
      <c r="D549" s="57"/>
      <c r="E549" s="57"/>
    </row>
    <row r="550" spans="1:5" ht="12.95">
      <c r="A550" s="57"/>
      <c r="B550" s="59"/>
      <c r="C550" s="57"/>
      <c r="D550" s="57"/>
      <c r="E550" s="57"/>
    </row>
    <row r="551" spans="1:5" ht="12.95">
      <c r="A551" s="57"/>
      <c r="B551" s="59"/>
      <c r="C551" s="57"/>
      <c r="D551" s="57"/>
      <c r="E551" s="57"/>
    </row>
    <row r="552" spans="1:5" ht="12.95">
      <c r="A552" s="57"/>
      <c r="B552" s="59"/>
      <c r="C552" s="57"/>
      <c r="D552" s="57"/>
      <c r="E552" s="57"/>
    </row>
    <row r="553" spans="1:5" ht="12.95">
      <c r="A553" s="57"/>
      <c r="B553" s="59"/>
      <c r="C553" s="57"/>
      <c r="D553" s="57"/>
      <c r="E553" s="57"/>
    </row>
    <row r="554" spans="1:5" ht="12.95">
      <c r="A554" s="59"/>
      <c r="B554" s="59"/>
      <c r="C554" s="57"/>
      <c r="D554" s="57"/>
      <c r="E554" s="57"/>
    </row>
    <row r="555" spans="1:5" ht="12.95">
      <c r="A555" s="57"/>
      <c r="B555" s="59"/>
      <c r="C555" s="57"/>
      <c r="D555" s="57"/>
      <c r="E555" s="57"/>
    </row>
    <row r="556" spans="1:5" ht="12.95">
      <c r="A556" s="57"/>
      <c r="B556" s="59"/>
      <c r="C556" s="57"/>
      <c r="D556" s="57"/>
      <c r="E556" s="57"/>
    </row>
    <row r="557" spans="1:5" ht="12.95">
      <c r="A557" s="59"/>
      <c r="B557" s="59"/>
      <c r="C557" s="57"/>
      <c r="D557" s="57"/>
      <c r="E557" s="57"/>
    </row>
    <row r="558" spans="1:5" ht="12.95">
      <c r="A558" s="57"/>
      <c r="B558" s="57"/>
      <c r="C558" s="57"/>
      <c r="D558" s="57"/>
      <c r="E558" s="57"/>
    </row>
    <row r="559" spans="1:5" ht="12.95">
      <c r="A559" s="57"/>
      <c r="B559" s="59"/>
      <c r="C559" s="57"/>
      <c r="D559" s="57"/>
      <c r="E559" s="57"/>
    </row>
    <row r="560" spans="1:5" ht="12.95">
      <c r="A560" s="57"/>
      <c r="B560" s="59"/>
      <c r="C560" s="57"/>
      <c r="D560" s="57"/>
      <c r="E560" s="57"/>
    </row>
    <row r="561" spans="1:5" ht="12.95">
      <c r="A561" s="57"/>
      <c r="B561" s="59"/>
      <c r="C561" s="57"/>
      <c r="D561" s="57"/>
      <c r="E561" s="57"/>
    </row>
    <row r="562" spans="1:5" ht="12.95">
      <c r="A562" s="57"/>
      <c r="B562" s="59"/>
      <c r="C562" s="57"/>
      <c r="D562" s="57"/>
      <c r="E562" s="57"/>
    </row>
    <row r="563" spans="1:5" ht="12.95">
      <c r="A563" s="57"/>
      <c r="B563" s="59"/>
      <c r="C563" s="57"/>
      <c r="D563" s="57"/>
      <c r="E563" s="57"/>
    </row>
    <row r="564" spans="1:5" ht="12.95">
      <c r="A564" s="59"/>
      <c r="B564" s="59"/>
      <c r="C564" s="57"/>
      <c r="D564" s="57"/>
      <c r="E564" s="57"/>
    </row>
    <row r="565" spans="1:5" ht="12.95">
      <c r="A565" s="59"/>
      <c r="B565" s="59"/>
      <c r="C565" s="57"/>
      <c r="D565" s="57"/>
      <c r="E565" s="57"/>
    </row>
    <row r="566" spans="1:5" ht="12.95">
      <c r="A566" s="59"/>
      <c r="B566" s="59"/>
      <c r="C566" s="57"/>
      <c r="D566" s="57"/>
      <c r="E566" s="57"/>
    </row>
    <row r="567" spans="1:5" ht="12.95">
      <c r="A567" s="57"/>
      <c r="B567" s="59"/>
      <c r="C567" s="57"/>
      <c r="D567" s="57"/>
      <c r="E567" s="57"/>
    </row>
    <row r="568" spans="1:5" ht="12.95">
      <c r="A568" s="59"/>
      <c r="B568" s="59"/>
      <c r="C568" s="57"/>
      <c r="D568" s="57"/>
      <c r="E568" s="57"/>
    </row>
    <row r="569" spans="1:5" ht="12.95">
      <c r="A569" s="59"/>
      <c r="B569" s="59"/>
      <c r="C569" s="57"/>
      <c r="D569" s="57"/>
      <c r="E569" s="57"/>
    </row>
    <row r="570" spans="1:5" ht="12.95">
      <c r="A570" s="59"/>
      <c r="B570" s="59"/>
      <c r="C570" s="57"/>
      <c r="D570" s="57"/>
      <c r="E570" s="57"/>
    </row>
    <row r="571" spans="1:5" ht="12.95">
      <c r="A571" s="59"/>
      <c r="B571" s="59"/>
      <c r="C571" s="57"/>
      <c r="D571" s="57"/>
      <c r="E571" s="57"/>
    </row>
    <row r="572" spans="1:5" ht="12.95">
      <c r="A572" s="59"/>
      <c r="B572" s="59"/>
      <c r="C572" s="57"/>
      <c r="D572" s="57"/>
      <c r="E572" s="57"/>
    </row>
    <row r="573" spans="1:5" ht="12.95">
      <c r="A573" s="57"/>
      <c r="B573" s="59"/>
      <c r="C573" s="57"/>
      <c r="D573" s="57"/>
      <c r="E573" s="57"/>
    </row>
    <row r="574" spans="1:5" ht="12.95">
      <c r="A574" s="59"/>
      <c r="B574" s="59"/>
      <c r="C574" s="57"/>
      <c r="D574" s="57"/>
      <c r="E574" s="57"/>
    </row>
    <row r="575" spans="1:5" ht="12.95">
      <c r="A575" s="59"/>
      <c r="B575" s="59"/>
      <c r="C575" s="57"/>
      <c r="D575" s="57"/>
      <c r="E575" s="57"/>
    </row>
    <row r="576" spans="1:5" ht="12.95">
      <c r="A576" s="57"/>
      <c r="B576" s="59"/>
      <c r="C576" s="57"/>
      <c r="D576" s="57"/>
      <c r="E576" s="57"/>
    </row>
    <row r="577" spans="1:5" ht="12.95">
      <c r="A577" s="57"/>
      <c r="B577" s="59"/>
      <c r="C577" s="57"/>
      <c r="D577" s="57"/>
      <c r="E577" s="57"/>
    </row>
    <row r="578" spans="1:5" ht="12.95">
      <c r="A578" s="57"/>
      <c r="B578" s="57"/>
      <c r="C578" s="57"/>
      <c r="D578" s="57"/>
      <c r="E578" s="57"/>
    </row>
    <row r="579" spans="1:5" ht="12.95">
      <c r="A579" s="57"/>
      <c r="B579" s="59"/>
      <c r="C579" s="57"/>
      <c r="D579" s="57"/>
      <c r="E579" s="57"/>
    </row>
    <row r="580" spans="1:5" ht="12.95">
      <c r="A580" s="59"/>
      <c r="B580" s="59"/>
      <c r="C580" s="57"/>
      <c r="D580" s="57"/>
      <c r="E580" s="57"/>
    </row>
    <row r="581" spans="1:5" ht="12.95">
      <c r="A581" s="59"/>
      <c r="B581" s="59"/>
      <c r="C581" s="57"/>
      <c r="D581" s="57"/>
      <c r="E581" s="57"/>
    </row>
    <row r="582" spans="1:5" ht="12.95">
      <c r="A582" s="59"/>
      <c r="B582" s="59"/>
      <c r="C582" s="57"/>
      <c r="D582" s="57"/>
      <c r="E582" s="57"/>
    </row>
    <row r="583" spans="1:5" ht="12.95">
      <c r="A583" s="59"/>
      <c r="B583" s="57"/>
      <c r="C583" s="57"/>
      <c r="D583" s="57"/>
      <c r="E583" s="57"/>
    </row>
    <row r="584" spans="1:5" ht="12.95">
      <c r="A584" s="59"/>
      <c r="B584" s="57"/>
      <c r="C584" s="57"/>
      <c r="D584" s="57"/>
      <c r="E584" s="57"/>
    </row>
    <row r="585" spans="1:5" ht="12.95">
      <c r="A585" s="59"/>
      <c r="B585" s="57"/>
      <c r="C585" s="57"/>
      <c r="D585" s="57"/>
      <c r="E585" s="57"/>
    </row>
    <row r="586" spans="1:5" ht="12.95">
      <c r="A586" s="59"/>
      <c r="B586" s="57"/>
      <c r="C586" s="57"/>
      <c r="D586" s="57"/>
      <c r="E586" s="57"/>
    </row>
    <row r="587" spans="1:5" ht="12.95">
      <c r="A587" s="59"/>
      <c r="B587" s="59"/>
      <c r="C587" s="57"/>
      <c r="D587" s="57"/>
      <c r="E587" s="57"/>
    </row>
    <row r="588" spans="1:5" ht="12.95">
      <c r="A588" s="59"/>
      <c r="B588" s="57"/>
      <c r="C588" s="57"/>
      <c r="D588" s="57"/>
      <c r="E588" s="57"/>
    </row>
    <row r="589" spans="1:5" ht="12.95">
      <c r="A589" s="57"/>
      <c r="B589" s="59"/>
      <c r="C589" s="57"/>
      <c r="D589" s="57"/>
      <c r="E589" s="57"/>
    </row>
    <row r="590" spans="1:5" ht="12.95">
      <c r="A590" s="59"/>
      <c r="B590" s="57"/>
      <c r="C590" s="57"/>
      <c r="D590" s="57"/>
      <c r="E590" s="57"/>
    </row>
    <row r="591" spans="1:5" ht="12.95">
      <c r="A591" s="59"/>
      <c r="B591" s="57"/>
      <c r="C591" s="57"/>
      <c r="D591" s="57"/>
      <c r="E591" s="57"/>
    </row>
    <row r="592" spans="1:5" ht="12.95">
      <c r="A592" s="59"/>
      <c r="B592" s="57"/>
      <c r="C592" s="57"/>
      <c r="D592" s="57"/>
      <c r="E592" s="57"/>
    </row>
    <row r="593" spans="1:5" ht="12.95">
      <c r="A593" s="59"/>
      <c r="B593" s="59"/>
      <c r="C593" s="57"/>
      <c r="D593" s="57"/>
      <c r="E593" s="57"/>
    </row>
    <row r="594" spans="1:5" ht="12.95">
      <c r="A594" s="59"/>
      <c r="B594" s="59"/>
      <c r="C594" s="57"/>
      <c r="D594" s="57"/>
      <c r="E594" s="57"/>
    </row>
    <row r="595" spans="1:5" ht="12.95">
      <c r="A595" s="59"/>
      <c r="B595" s="59"/>
      <c r="C595" s="57"/>
      <c r="D595" s="57"/>
      <c r="E595" s="57"/>
    </row>
    <row r="596" spans="1:5" ht="12.95">
      <c r="A596" s="59"/>
      <c r="B596" s="59"/>
      <c r="C596" s="57"/>
      <c r="D596" s="57"/>
      <c r="E596" s="57"/>
    </row>
    <row r="597" spans="1:5" ht="12.95">
      <c r="A597" s="59"/>
      <c r="B597" s="59"/>
      <c r="C597" s="57"/>
      <c r="D597" s="57"/>
      <c r="E597" s="57"/>
    </row>
    <row r="598" spans="1:5" ht="12.95">
      <c r="A598" s="59"/>
      <c r="B598" s="57"/>
      <c r="C598" s="57"/>
      <c r="D598" s="57"/>
      <c r="E598" s="57"/>
    </row>
    <row r="599" spans="1:5" ht="12.95">
      <c r="A599" s="59"/>
      <c r="B599" s="59"/>
      <c r="C599" s="57"/>
      <c r="D599" s="57"/>
      <c r="E599" s="57"/>
    </row>
    <row r="600" spans="1:5" ht="12.95">
      <c r="A600" s="59"/>
      <c r="B600" s="59"/>
      <c r="C600" s="57"/>
      <c r="D600" s="57"/>
      <c r="E600" s="57"/>
    </row>
    <row r="601" spans="1:5" ht="12.95">
      <c r="A601" s="59"/>
      <c r="B601" s="59"/>
      <c r="C601" s="57"/>
      <c r="D601" s="57"/>
      <c r="E601" s="57"/>
    </row>
    <row r="602" spans="1:5" ht="12.95">
      <c r="A602" s="59"/>
      <c r="B602" s="59"/>
      <c r="C602" s="57"/>
      <c r="D602" s="57"/>
      <c r="E602" s="57"/>
    </row>
    <row r="603" spans="1:5" ht="12.95">
      <c r="A603" s="59"/>
      <c r="B603" s="57"/>
      <c r="C603" s="57"/>
      <c r="D603" s="57"/>
      <c r="E603" s="57"/>
    </row>
    <row r="604" spans="1:5" ht="12.95">
      <c r="A604" s="59"/>
      <c r="B604" s="57"/>
      <c r="C604" s="57"/>
      <c r="D604" s="57"/>
      <c r="E604" s="57"/>
    </row>
    <row r="605" spans="1:5" ht="12.95">
      <c r="A605" s="59"/>
      <c r="B605" s="59"/>
      <c r="C605" s="57"/>
      <c r="D605" s="57"/>
      <c r="E605" s="57"/>
    </row>
    <row r="606" spans="1:5" ht="12.95">
      <c r="A606" s="59"/>
      <c r="B606" s="59"/>
      <c r="C606" s="57"/>
      <c r="D606" s="57"/>
      <c r="E606" s="57"/>
    </row>
    <row r="607" spans="1:5" ht="12.95">
      <c r="A607" s="59"/>
      <c r="B607" s="59"/>
      <c r="C607" s="57"/>
      <c r="D607" s="57"/>
      <c r="E607" s="57"/>
    </row>
    <row r="608" spans="1:5" ht="12.95">
      <c r="A608" s="59"/>
      <c r="B608" s="59"/>
      <c r="C608" s="57"/>
      <c r="D608" s="57"/>
      <c r="E608" s="57"/>
    </row>
    <row r="609" spans="1:5" ht="12.95">
      <c r="A609" s="59"/>
      <c r="B609" s="59"/>
      <c r="C609" s="57"/>
      <c r="D609" s="57"/>
      <c r="E609" s="57"/>
    </row>
    <row r="610" spans="1:5" ht="12.95">
      <c r="A610" s="59"/>
      <c r="B610" s="57"/>
      <c r="C610" s="57"/>
      <c r="D610" s="57"/>
      <c r="E610" s="57"/>
    </row>
    <row r="611" spans="1:5" ht="12.95">
      <c r="A611" s="59"/>
      <c r="B611" s="59"/>
      <c r="C611" s="57"/>
      <c r="D611" s="57"/>
      <c r="E611" s="57"/>
    </row>
    <row r="612" spans="1:5" ht="12.95">
      <c r="A612" s="59"/>
      <c r="B612" s="59"/>
      <c r="C612" s="57"/>
      <c r="D612" s="57"/>
      <c r="E612" s="57"/>
    </row>
    <row r="613" spans="1:5" ht="12.95">
      <c r="A613" s="59"/>
      <c r="B613" s="57"/>
      <c r="C613" s="57"/>
      <c r="D613" s="57"/>
      <c r="E613" s="57"/>
    </row>
    <row r="614" spans="1:5" ht="12.95">
      <c r="A614" s="59"/>
      <c r="B614" s="57"/>
      <c r="C614" s="57"/>
      <c r="D614" s="57"/>
      <c r="E614" s="57"/>
    </row>
    <row r="615" spans="1:5" ht="12.95">
      <c r="A615" s="59"/>
      <c r="B615" s="57"/>
      <c r="C615" s="57"/>
      <c r="D615" s="57"/>
      <c r="E615" s="57"/>
    </row>
    <row r="616" spans="1:5" ht="12.95">
      <c r="A616" s="59"/>
      <c r="B616" s="59"/>
      <c r="C616" s="57"/>
      <c r="D616" s="57"/>
      <c r="E616" s="57"/>
    </row>
    <row r="617" spans="1:5" ht="12.95">
      <c r="A617" s="59"/>
      <c r="B617" s="59"/>
      <c r="C617" s="57"/>
      <c r="D617" s="57"/>
      <c r="E617" s="57"/>
    </row>
    <row r="618" spans="1:5" ht="12.95">
      <c r="A618" s="59"/>
      <c r="B618" s="59"/>
      <c r="C618" s="57"/>
      <c r="D618" s="57"/>
      <c r="E618" s="57"/>
    </row>
    <row r="619" spans="1:5" ht="12.95">
      <c r="A619" s="59"/>
      <c r="B619" s="59"/>
      <c r="C619" s="57"/>
      <c r="D619" s="57"/>
      <c r="E619" s="57"/>
    </row>
    <row r="620" spans="1:5" ht="12.95">
      <c r="A620" s="59"/>
      <c r="B620" s="59"/>
      <c r="C620" s="57"/>
      <c r="D620" s="57"/>
      <c r="E620" s="57"/>
    </row>
    <row r="621" spans="1:5" ht="12.95">
      <c r="A621" s="59"/>
      <c r="B621" s="59"/>
      <c r="C621" s="57"/>
      <c r="D621" s="57"/>
      <c r="E621" s="57"/>
    </row>
    <row r="622" spans="1:5" ht="12.95">
      <c r="A622" s="59"/>
      <c r="B622" s="59"/>
      <c r="C622" s="57"/>
      <c r="D622" s="57"/>
      <c r="E622" s="57"/>
    </row>
    <row r="623" spans="1:5" ht="12.95">
      <c r="A623" s="59"/>
      <c r="B623" s="59"/>
      <c r="C623" s="57"/>
      <c r="D623" s="57"/>
      <c r="E623" s="57"/>
    </row>
    <row r="624" spans="1:5" ht="12.95">
      <c r="A624" s="59"/>
      <c r="B624" s="57"/>
      <c r="C624" s="57"/>
      <c r="D624" s="57"/>
      <c r="E624" s="57"/>
    </row>
    <row r="625" spans="1:5" ht="12.95">
      <c r="A625" s="59"/>
      <c r="B625" s="59"/>
      <c r="C625" s="57"/>
      <c r="D625" s="57"/>
      <c r="E625" s="57"/>
    </row>
    <row r="626" spans="1:5" ht="12.95">
      <c r="A626" s="59"/>
      <c r="B626" s="57"/>
      <c r="C626" s="57"/>
      <c r="D626" s="57"/>
      <c r="E626" s="57"/>
    </row>
    <row r="627" spans="1:5" ht="12.95">
      <c r="A627" s="59"/>
      <c r="B627" s="59"/>
      <c r="C627" s="57"/>
      <c r="D627" s="57"/>
      <c r="E627" s="57"/>
    </row>
    <row r="628" spans="1:5" ht="12.95">
      <c r="A628" s="59"/>
      <c r="B628" s="59"/>
      <c r="C628" s="57"/>
      <c r="D628" s="57"/>
      <c r="E628" s="57"/>
    </row>
    <row r="629" spans="1:5" ht="12.95">
      <c r="A629" s="59"/>
      <c r="B629" s="59"/>
      <c r="C629" s="57"/>
      <c r="D629" s="57"/>
      <c r="E629" s="57"/>
    </row>
    <row r="630" spans="1:5" ht="12.95">
      <c r="A630" s="59"/>
      <c r="B630" s="59"/>
      <c r="C630" s="57"/>
      <c r="D630" s="57"/>
      <c r="E630" s="57"/>
    </row>
    <row r="631" spans="1:5" ht="12.95">
      <c r="A631" s="59"/>
      <c r="B631" s="59"/>
      <c r="C631" s="57"/>
      <c r="D631" s="57"/>
      <c r="E631" s="57"/>
    </row>
    <row r="632" spans="1:5" ht="12.95">
      <c r="A632" s="59"/>
      <c r="B632" s="59"/>
      <c r="C632" s="57"/>
      <c r="D632" s="57"/>
      <c r="E632" s="57"/>
    </row>
    <row r="633" spans="1:5" ht="12.95">
      <c r="A633" s="59"/>
      <c r="B633" s="59"/>
      <c r="C633" s="57"/>
      <c r="D633" s="57"/>
      <c r="E633" s="57"/>
    </row>
    <row r="634" spans="1:5" ht="12.95">
      <c r="A634" s="59"/>
      <c r="B634" s="59"/>
      <c r="C634" s="57"/>
      <c r="D634" s="57"/>
      <c r="E634" s="57"/>
    </row>
    <row r="635" spans="1:5" ht="12.95">
      <c r="A635" s="59"/>
      <c r="B635" s="59"/>
      <c r="C635" s="57"/>
      <c r="D635" s="57"/>
      <c r="E635" s="57"/>
    </row>
    <row r="636" spans="1:5" ht="12.95">
      <c r="A636" s="59"/>
      <c r="B636" s="59"/>
      <c r="C636" s="57"/>
      <c r="D636" s="57"/>
      <c r="E636" s="57"/>
    </row>
    <row r="637" spans="1:5" ht="12.95">
      <c r="A637" s="59"/>
      <c r="B637" s="59"/>
      <c r="C637" s="57"/>
      <c r="D637" s="57"/>
      <c r="E637" s="57"/>
    </row>
    <row r="638" spans="1:5" ht="12.95">
      <c r="A638" s="57"/>
      <c r="B638" s="57"/>
      <c r="C638" s="57"/>
      <c r="D638" s="57"/>
      <c r="E638" s="57"/>
    </row>
    <row r="639" spans="1:5" ht="12.95">
      <c r="A639" s="59"/>
      <c r="B639" s="57"/>
      <c r="C639" s="57"/>
      <c r="D639" s="57"/>
      <c r="E639" s="57"/>
    </row>
    <row r="640" spans="1:5" ht="12.95">
      <c r="A640" s="59"/>
      <c r="B640" s="57"/>
      <c r="C640" s="57"/>
      <c r="D640" s="57"/>
      <c r="E640" s="57"/>
    </row>
    <row r="641" spans="1:5" ht="12.95">
      <c r="A641" s="57"/>
      <c r="B641" s="57"/>
      <c r="C641" s="57"/>
      <c r="D641" s="57"/>
      <c r="E641" s="57"/>
    </row>
    <row r="642" spans="1:5" ht="12.95">
      <c r="A642" s="59"/>
      <c r="B642" s="57"/>
      <c r="C642" s="57"/>
      <c r="D642" s="57"/>
      <c r="E642" s="57"/>
    </row>
    <row r="643" spans="1:5" ht="12.95">
      <c r="A643" s="59"/>
      <c r="B643" s="57"/>
      <c r="C643" s="57"/>
      <c r="D643" s="57"/>
      <c r="E643" s="57"/>
    </row>
    <row r="644" spans="1:5" ht="12.95">
      <c r="A644" s="61"/>
      <c r="B644" s="57"/>
      <c r="C644" s="57"/>
      <c r="D644" s="57"/>
      <c r="E644" s="57"/>
    </row>
    <row r="645" spans="1:5" ht="12.95">
      <c r="A645" s="61"/>
      <c r="B645" s="57"/>
      <c r="C645" s="57"/>
      <c r="D645" s="57"/>
      <c r="E645" s="57"/>
    </row>
    <row r="646" spans="1:5" ht="12.95">
      <c r="A646" s="61"/>
      <c r="B646" s="57"/>
      <c r="C646" s="57"/>
      <c r="D646" s="57"/>
      <c r="E646" s="57"/>
    </row>
    <row r="647" spans="1:5" ht="12.95">
      <c r="A647" s="61"/>
      <c r="B647" s="59"/>
      <c r="C647" s="57"/>
      <c r="D647" s="57"/>
      <c r="E647" s="57"/>
    </row>
    <row r="648" spans="1:5" ht="12.95">
      <c r="A648" s="62"/>
      <c r="B648" s="59"/>
      <c r="C648" s="57"/>
      <c r="D648" s="57"/>
      <c r="E648" s="57"/>
    </row>
    <row r="649" spans="1:5" ht="12.95">
      <c r="A649" s="62"/>
      <c r="B649" s="57"/>
      <c r="C649" s="57"/>
      <c r="D649" s="57"/>
      <c r="E649" s="57"/>
    </row>
    <row r="650" spans="1:5" ht="12.95">
      <c r="A650" s="61"/>
      <c r="B650" s="57"/>
      <c r="C650" s="57"/>
      <c r="D650" s="57"/>
      <c r="E650" s="57"/>
    </row>
    <row r="651" spans="1:5" ht="12.95">
      <c r="A651" s="61"/>
      <c r="B651" s="57"/>
      <c r="C651" s="57"/>
      <c r="D651" s="57"/>
      <c r="E651" s="57"/>
    </row>
    <row r="652" spans="1:5" ht="12.95">
      <c r="A652" s="62"/>
      <c r="B652" s="59"/>
      <c r="C652" s="57"/>
      <c r="D652" s="57"/>
      <c r="E652" s="57"/>
    </row>
    <row r="653" spans="1:5" ht="12.95">
      <c r="A653" s="61"/>
      <c r="B653" s="57"/>
      <c r="C653" s="57"/>
      <c r="D653" s="57"/>
      <c r="E653" s="57"/>
    </row>
    <row r="654" spans="1:5" ht="12.95">
      <c r="A654" s="61"/>
      <c r="B654" s="57"/>
      <c r="C654" s="57"/>
      <c r="D654" s="57"/>
      <c r="E654" s="57"/>
    </row>
    <row r="655" spans="1:5" ht="12.95">
      <c r="A655" s="61"/>
      <c r="B655" s="57"/>
      <c r="C655" s="57"/>
      <c r="D655" s="57"/>
      <c r="E655" s="57"/>
    </row>
    <row r="656" spans="1:5" ht="12.95">
      <c r="A656" s="61"/>
      <c r="B656" s="59"/>
      <c r="C656" s="57"/>
      <c r="D656" s="57"/>
      <c r="E656" s="57"/>
    </row>
    <row r="657" spans="1:5" ht="12.95">
      <c r="A657" s="62"/>
      <c r="B657" s="59"/>
      <c r="C657" s="57"/>
      <c r="D657" s="57"/>
      <c r="E657" s="57"/>
    </row>
    <row r="658" spans="1:5" ht="12.95">
      <c r="A658" s="61"/>
      <c r="B658" s="59"/>
      <c r="C658" s="57"/>
      <c r="D658" s="57"/>
      <c r="E658" s="57"/>
    </row>
    <row r="659" spans="1:5" ht="12.95">
      <c r="A659" s="61"/>
      <c r="B659" s="59"/>
      <c r="C659" s="57"/>
      <c r="D659" s="57"/>
      <c r="E659" s="57"/>
    </row>
    <row r="660" spans="1:5" ht="12.95">
      <c r="A660" s="61"/>
      <c r="B660" s="59"/>
      <c r="C660" s="57"/>
      <c r="D660" s="57"/>
      <c r="E660" s="57"/>
    </row>
    <row r="661" spans="1:5" ht="12.95">
      <c r="A661" s="62"/>
      <c r="B661" s="59"/>
      <c r="C661" s="57"/>
      <c r="D661" s="57"/>
      <c r="E661" s="57"/>
    </row>
    <row r="662" spans="1:5" ht="12.95">
      <c r="A662" s="61"/>
      <c r="B662" s="59"/>
      <c r="C662" s="57"/>
      <c r="D662" s="57"/>
      <c r="E662" s="57"/>
    </row>
    <row r="663" spans="1:5" ht="12.95">
      <c r="A663" s="61"/>
      <c r="B663" s="59"/>
      <c r="C663" s="57"/>
      <c r="D663" s="57"/>
      <c r="E663" s="57"/>
    </row>
    <row r="664" spans="1:5" ht="12.95">
      <c r="A664" s="61"/>
      <c r="B664" s="59"/>
      <c r="C664" s="57"/>
      <c r="D664" s="57"/>
      <c r="E664" s="57"/>
    </row>
    <row r="665" spans="1:5" ht="12.95">
      <c r="A665" s="61"/>
      <c r="B665" s="59"/>
      <c r="C665" s="57"/>
      <c r="D665" s="57"/>
      <c r="E665" s="57"/>
    </row>
    <row r="666" spans="1:5" ht="12.95">
      <c r="A666" s="61"/>
      <c r="B666" s="59"/>
      <c r="C666" s="57"/>
      <c r="D666" s="57"/>
      <c r="E666" s="57"/>
    </row>
    <row r="667" spans="1:5" ht="12.95">
      <c r="A667" s="61"/>
      <c r="B667" s="59"/>
      <c r="C667" s="57"/>
      <c r="D667" s="57"/>
      <c r="E667" s="57"/>
    </row>
    <row r="668" spans="1:5" ht="12.95">
      <c r="A668" s="61"/>
      <c r="B668" s="59"/>
      <c r="C668" s="57"/>
      <c r="D668" s="57"/>
      <c r="E668" s="57"/>
    </row>
    <row r="669" spans="1:5" ht="12.95">
      <c r="A669" s="61"/>
      <c r="B669" s="59"/>
      <c r="C669" s="57"/>
      <c r="D669" s="57"/>
      <c r="E669" s="57"/>
    </row>
    <row r="670" spans="1:5" ht="12.95">
      <c r="A670" s="62"/>
      <c r="B670" s="57"/>
      <c r="C670" s="57"/>
      <c r="D670" s="57"/>
      <c r="E670" s="57"/>
    </row>
    <row r="671" spans="1:5" ht="12.95">
      <c r="A671" s="62"/>
      <c r="B671" s="59"/>
      <c r="C671" s="57"/>
      <c r="D671" s="57"/>
      <c r="E671" s="57"/>
    </row>
    <row r="672" spans="1:5" ht="12.95">
      <c r="A672" s="62"/>
      <c r="B672" s="59"/>
      <c r="C672" s="57"/>
      <c r="D672" s="57"/>
      <c r="E672" s="57"/>
    </row>
    <row r="673" spans="1:5" ht="12.95">
      <c r="A673" s="61"/>
      <c r="B673" s="59"/>
      <c r="C673" s="57"/>
      <c r="D673" s="57"/>
      <c r="E673" s="57"/>
    </row>
    <row r="674" spans="1:5" ht="12.95">
      <c r="A674" s="61"/>
      <c r="B674" s="59"/>
      <c r="C674" s="57"/>
      <c r="D674" s="57"/>
      <c r="E674" s="57"/>
    </row>
    <row r="675" spans="1:5" ht="12.95">
      <c r="A675" s="61"/>
      <c r="B675" s="59"/>
      <c r="C675" s="57"/>
      <c r="D675" s="57"/>
      <c r="E675" s="57"/>
    </row>
    <row r="676" spans="1:5" ht="12.95">
      <c r="A676" s="61"/>
      <c r="B676" s="59"/>
      <c r="C676" s="57"/>
      <c r="D676" s="57"/>
      <c r="E676" s="57"/>
    </row>
    <row r="677" spans="1:5" ht="12.95">
      <c r="A677" s="61"/>
      <c r="B677" s="59"/>
      <c r="C677" s="57"/>
      <c r="D677" s="57"/>
      <c r="E677" s="57"/>
    </row>
    <row r="678" spans="1:5" ht="12.95">
      <c r="A678" s="61"/>
      <c r="B678" s="59"/>
      <c r="C678" s="57"/>
      <c r="D678" s="57"/>
      <c r="E678" s="57"/>
    </row>
    <row r="679" spans="1:5" ht="12.95">
      <c r="A679" s="62"/>
      <c r="B679" s="59"/>
      <c r="C679" s="57"/>
      <c r="D679" s="57"/>
      <c r="E679" s="57"/>
    </row>
    <row r="680" spans="1:5" ht="12.95">
      <c r="A680" s="57"/>
      <c r="B680" s="59"/>
      <c r="C680" s="57"/>
      <c r="D680" s="57"/>
      <c r="E680" s="57"/>
    </row>
    <row r="681" spans="1:5" ht="12.95">
      <c r="A681" s="57"/>
      <c r="B681" s="59"/>
      <c r="C681" s="57"/>
      <c r="D681" s="57"/>
      <c r="E681" s="57"/>
    </row>
    <row r="682" spans="1:5" ht="12.95">
      <c r="A682" s="57"/>
      <c r="B682" s="59"/>
      <c r="C682" s="57"/>
      <c r="D682" s="57"/>
      <c r="E682" s="57"/>
    </row>
    <row r="683" spans="1:5" ht="12.95">
      <c r="A683" s="59"/>
      <c r="B683" s="57"/>
      <c r="C683" s="57"/>
      <c r="D683" s="57"/>
      <c r="E683" s="57"/>
    </row>
    <row r="684" spans="1:5" ht="12.95">
      <c r="A684" s="59"/>
      <c r="B684" s="59"/>
      <c r="C684" s="57"/>
      <c r="D684" s="57"/>
      <c r="E684" s="57"/>
    </row>
    <row r="685" spans="1:5" ht="12.95">
      <c r="A685" s="57"/>
      <c r="B685" s="59"/>
      <c r="C685" s="57"/>
      <c r="D685" s="57"/>
      <c r="E685" s="57"/>
    </row>
    <row r="686" spans="1:5" ht="12.95">
      <c r="A686" s="59"/>
      <c r="B686" s="59"/>
      <c r="C686" s="57"/>
      <c r="D686" s="57"/>
      <c r="E686" s="57"/>
    </row>
    <row r="687" spans="1:5" ht="12.95">
      <c r="A687" s="59"/>
      <c r="B687" s="59"/>
      <c r="C687" s="57"/>
      <c r="D687" s="57"/>
      <c r="E687" s="57"/>
    </row>
    <row r="688" spans="1:5" ht="12.95">
      <c r="A688" s="57"/>
      <c r="B688" s="59"/>
      <c r="C688" s="57"/>
      <c r="D688" s="57"/>
      <c r="E688" s="57"/>
    </row>
    <row r="689" spans="1:5" ht="12.95">
      <c r="A689" s="57"/>
      <c r="B689" s="59"/>
      <c r="C689" s="57"/>
      <c r="D689" s="57"/>
      <c r="E689" s="57"/>
    </row>
    <row r="690" spans="1:5" ht="12.95">
      <c r="A690" s="57"/>
      <c r="B690" s="57"/>
      <c r="C690" s="57"/>
      <c r="D690" s="57"/>
      <c r="E690" s="57"/>
    </row>
    <row r="691" spans="1:5" ht="12.95">
      <c r="A691" s="57"/>
      <c r="B691" s="57"/>
      <c r="C691" s="57"/>
      <c r="D691" s="57"/>
      <c r="E691" s="57"/>
    </row>
    <row r="692" spans="1:5" ht="12.95">
      <c r="A692" s="57"/>
      <c r="B692" s="57"/>
      <c r="C692" s="57"/>
      <c r="D692" s="57"/>
      <c r="E692" s="57"/>
    </row>
    <row r="693" spans="1:5" ht="12.95">
      <c r="A693" s="59"/>
      <c r="B693" s="57"/>
      <c r="C693" s="57"/>
      <c r="D693" s="57"/>
      <c r="E693" s="57"/>
    </row>
    <row r="694" spans="1:5" ht="12.95">
      <c r="A694" s="59"/>
      <c r="B694" s="57"/>
      <c r="C694" s="57"/>
      <c r="D694" s="57"/>
      <c r="E694" s="57"/>
    </row>
    <row r="695" spans="1:5" ht="12.95">
      <c r="A695" s="57"/>
      <c r="B695" s="57"/>
      <c r="C695" s="57"/>
      <c r="D695" s="57"/>
      <c r="E695" s="57"/>
    </row>
    <row r="696" spans="1:5" ht="12.95">
      <c r="A696" s="57"/>
      <c r="B696" s="57"/>
      <c r="C696" s="57"/>
      <c r="D696" s="57"/>
      <c r="E696" s="57"/>
    </row>
    <row r="697" spans="1:5" ht="12.95">
      <c r="A697" s="59"/>
      <c r="B697" s="57"/>
      <c r="C697" s="57"/>
      <c r="D697" s="57"/>
      <c r="E697" s="57"/>
    </row>
    <row r="698" spans="1:5" ht="12.95">
      <c r="A698" s="59"/>
      <c r="B698" s="57"/>
      <c r="C698" s="57"/>
      <c r="D698" s="57"/>
      <c r="E698" s="57"/>
    </row>
    <row r="699" spans="1:5" ht="12.95">
      <c r="A699" s="59"/>
      <c r="B699" s="57"/>
      <c r="C699" s="57"/>
      <c r="D699" s="57"/>
      <c r="E699" s="57"/>
    </row>
    <row r="700" spans="1:5" ht="12.95">
      <c r="A700" s="57"/>
      <c r="B700" s="57"/>
      <c r="C700" s="57"/>
      <c r="D700" s="57"/>
      <c r="E700" s="57"/>
    </row>
    <row r="701" spans="1:5" ht="12.95">
      <c r="A701" s="57"/>
      <c r="B701" s="57"/>
      <c r="C701" s="57"/>
      <c r="D701" s="57"/>
      <c r="E701" s="57"/>
    </row>
    <row r="702" spans="1:5" ht="12.95">
      <c r="A702" s="57"/>
      <c r="B702" s="57"/>
      <c r="C702" s="57"/>
      <c r="D702" s="57"/>
      <c r="E702" s="57"/>
    </row>
    <row r="703" spans="1:5" ht="12.95">
      <c r="A703" s="59"/>
      <c r="B703" s="57"/>
      <c r="C703" s="57"/>
      <c r="D703" s="57"/>
      <c r="E703" s="57"/>
    </row>
    <row r="704" spans="1:5" ht="12.95">
      <c r="A704" s="59"/>
      <c r="B704" s="57"/>
      <c r="C704" s="57"/>
      <c r="D704" s="57"/>
      <c r="E704" s="57"/>
    </row>
    <row r="705" spans="1:2" ht="12.95">
      <c r="A705" s="57"/>
      <c r="B705" s="57"/>
    </row>
    <row r="706" spans="1:2" ht="12.95">
      <c r="A706" s="57"/>
      <c r="B706" s="57"/>
    </row>
    <row r="707" spans="1:2" ht="12.95">
      <c r="A707" s="57"/>
      <c r="B707" s="57"/>
    </row>
    <row r="708" spans="1:2" ht="12.95">
      <c r="A708" s="57"/>
      <c r="B708" s="57"/>
    </row>
    <row r="709" spans="1:2" ht="12.95">
      <c r="A709" s="57"/>
      <c r="B709" s="57"/>
    </row>
    <row r="710" spans="1:2" ht="12.95">
      <c r="A710" s="57"/>
      <c r="B710" s="57"/>
    </row>
    <row r="711" spans="1:2" ht="12.95">
      <c r="A711" s="57"/>
      <c r="B711" s="57"/>
    </row>
    <row r="712" spans="1:2" ht="12.95">
      <c r="A712" s="57"/>
      <c r="B712" s="57"/>
    </row>
    <row r="713" spans="1:2" ht="12.95">
      <c r="A713" s="57"/>
      <c r="B713" s="57"/>
    </row>
    <row r="714" spans="1:2" ht="12.95">
      <c r="A714" s="57"/>
      <c r="B714" s="57"/>
    </row>
    <row r="715" spans="1:2" ht="12.95">
      <c r="A715" s="57"/>
      <c r="B715" s="57"/>
    </row>
    <row r="716" spans="1:2" ht="12.95">
      <c r="A716" s="57"/>
      <c r="B716" s="57"/>
    </row>
    <row r="717" spans="1:2" ht="12.95">
      <c r="A717" s="57"/>
      <c r="B717" s="57"/>
    </row>
    <row r="718" spans="1:2" ht="12.95">
      <c r="A718" s="57"/>
      <c r="B718" s="57"/>
    </row>
    <row r="719" spans="1:2" ht="12.95">
      <c r="A719" s="57"/>
      <c r="B719" s="57"/>
    </row>
    <row r="720" spans="1:2" ht="12.95">
      <c r="A720" s="57"/>
      <c r="B720" s="57"/>
    </row>
    <row r="721" spans="1:2" ht="12.95">
      <c r="A721" s="57"/>
      <c r="B721" s="57"/>
    </row>
    <row r="722" spans="1:2" ht="12.95">
      <c r="A722" s="57"/>
      <c r="B722" s="57"/>
    </row>
    <row r="723" spans="1:2" ht="12.95">
      <c r="A723" s="57"/>
      <c r="B723" s="57"/>
    </row>
    <row r="724" spans="1:2" ht="12.95">
      <c r="A724" s="57"/>
      <c r="B724" s="57"/>
    </row>
    <row r="725" spans="1:2" ht="12.95">
      <c r="A725" s="57"/>
      <c r="B725" s="57"/>
    </row>
    <row r="726" spans="1:2" ht="12.95">
      <c r="A726" s="57"/>
      <c r="B726" s="57"/>
    </row>
    <row r="727" spans="1:2" ht="12.95">
      <c r="A727" s="57"/>
      <c r="B727" s="57"/>
    </row>
    <row r="728" spans="1:2" ht="12.95">
      <c r="A728" s="57"/>
      <c r="B728" s="57"/>
    </row>
    <row r="729" spans="1:2" ht="12.95">
      <c r="A729" s="57"/>
      <c r="B729" s="57"/>
    </row>
    <row r="730" spans="1:2" ht="12.95">
      <c r="A730" s="57"/>
      <c r="B730" s="57"/>
    </row>
    <row r="731" spans="1:2" ht="12.95">
      <c r="A731" s="57"/>
      <c r="B731" s="57"/>
    </row>
    <row r="732" spans="1:2" ht="12.95">
      <c r="A732" s="57"/>
      <c r="B732" s="57"/>
    </row>
    <row r="733" spans="1:2" ht="12.95">
      <c r="A733" s="57"/>
      <c r="B733" s="57"/>
    </row>
    <row r="734" spans="1:2" ht="12.95">
      <c r="A734" s="57"/>
      <c r="B734" s="57"/>
    </row>
    <row r="735" spans="1:2" ht="12.95">
      <c r="A735" s="57"/>
      <c r="B735" s="57"/>
    </row>
    <row r="736" spans="1:2" ht="12.95">
      <c r="A736" s="57"/>
      <c r="B736" s="57"/>
    </row>
    <row r="737" spans="1:2" ht="12.95">
      <c r="A737" s="57"/>
      <c r="B737" s="57"/>
    </row>
    <row r="738" spans="1:2" ht="12.95">
      <c r="A738" s="57"/>
      <c r="B738" s="57"/>
    </row>
    <row r="739" spans="1:2" ht="12.95">
      <c r="A739" s="57"/>
      <c r="B739" s="57"/>
    </row>
    <row r="740" spans="1:2" ht="12.95">
      <c r="A740" s="57"/>
      <c r="B740" s="57"/>
    </row>
    <row r="741" spans="1:2" ht="12.95">
      <c r="A741" s="57"/>
      <c r="B741" s="57"/>
    </row>
    <row r="742" spans="1:2" ht="12.95">
      <c r="A742" s="57"/>
      <c r="B742" s="57"/>
    </row>
    <row r="743" spans="1:2" ht="12.95">
      <c r="A743" s="57"/>
      <c r="B743" s="57"/>
    </row>
    <row r="744" spans="1:2" ht="12.95">
      <c r="A744" s="57"/>
      <c r="B744" s="57"/>
    </row>
    <row r="745" spans="1:2" ht="12.95">
      <c r="A745" s="57"/>
      <c r="B745" s="57"/>
    </row>
    <row r="746" spans="1:2" ht="12.95">
      <c r="A746" s="57"/>
      <c r="B746" s="57"/>
    </row>
    <row r="747" spans="1:2" ht="12.95">
      <c r="A747" s="57"/>
      <c r="B747" s="57"/>
    </row>
    <row r="748" spans="1:2" ht="12.95">
      <c r="A748" s="57"/>
      <c r="B748" s="57"/>
    </row>
    <row r="749" spans="1:2" ht="12.95">
      <c r="A749" s="57"/>
      <c r="B749" s="57"/>
    </row>
    <row r="750" spans="1:2" ht="12.95">
      <c r="A750" s="57"/>
      <c r="B750" s="57"/>
    </row>
    <row r="751" spans="1:2" ht="12.95">
      <c r="A751" s="57"/>
      <c r="B751" s="57"/>
    </row>
    <row r="752" spans="1:2" ht="12.95">
      <c r="A752" s="57"/>
      <c r="B752" s="57"/>
    </row>
    <row r="753" spans="1:2" ht="12.95">
      <c r="A753" s="57"/>
      <c r="B753" s="57"/>
    </row>
    <row r="754" spans="1:2" ht="12.95">
      <c r="A754" s="57"/>
      <c r="B754" s="57"/>
    </row>
    <row r="755" spans="1:2" ht="12.95">
      <c r="A755" s="57"/>
      <c r="B755" s="57"/>
    </row>
    <row r="756" spans="1:2" ht="12.95">
      <c r="A756" s="57"/>
      <c r="B756" s="57"/>
    </row>
    <row r="757" spans="1:2" ht="12.95">
      <c r="A757" s="57"/>
      <c r="B757" s="57"/>
    </row>
    <row r="758" spans="1:2" ht="12.95">
      <c r="A758" s="57"/>
      <c r="B758" s="57"/>
    </row>
    <row r="759" spans="1:2" ht="12.95">
      <c r="A759" s="57"/>
      <c r="B759" s="57"/>
    </row>
    <row r="760" spans="1:2" ht="12.95">
      <c r="A760" s="57"/>
      <c r="B760" s="57"/>
    </row>
    <row r="761" spans="1:2" ht="12.95">
      <c r="A761" s="57"/>
      <c r="B761" s="57"/>
    </row>
    <row r="762" spans="1:2" ht="12.95">
      <c r="A762" s="57"/>
      <c r="B762" s="57"/>
    </row>
    <row r="763" spans="1:2" ht="12.95">
      <c r="A763" s="57"/>
      <c r="B763" s="57"/>
    </row>
    <row r="764" spans="1:2" ht="12.95">
      <c r="A764" s="57"/>
      <c r="B764" s="57"/>
    </row>
    <row r="765" spans="1:2" ht="12.95">
      <c r="A765" s="57"/>
      <c r="B765" s="57"/>
    </row>
    <row r="766" spans="1:2" ht="12.95">
      <c r="A766" s="57"/>
      <c r="B766" s="57"/>
    </row>
    <row r="767" spans="1:2" ht="12.95">
      <c r="A767" s="57"/>
      <c r="B767" s="57"/>
    </row>
    <row r="768" spans="1:2" ht="12.95">
      <c r="A768" s="57"/>
      <c r="B768" s="57"/>
    </row>
    <row r="769" spans="1:2" ht="12.95">
      <c r="A769" s="57"/>
      <c r="B769" s="57"/>
    </row>
    <row r="770" spans="1:2" ht="12.95">
      <c r="A770" s="57"/>
      <c r="B770" s="57"/>
    </row>
    <row r="771" spans="1:2" ht="12.95">
      <c r="A771" s="57"/>
      <c r="B771" s="57"/>
    </row>
    <row r="772" spans="1:2" ht="12.95">
      <c r="A772" s="57"/>
      <c r="B772" s="57"/>
    </row>
    <row r="773" spans="1:2" ht="12.95">
      <c r="A773" s="57"/>
      <c r="B773" s="57"/>
    </row>
    <row r="774" spans="1:2" ht="12.95">
      <c r="A774" s="57"/>
      <c r="B774" s="57"/>
    </row>
    <row r="775" spans="1:2" ht="12.95">
      <c r="A775" s="57"/>
      <c r="B775" s="57"/>
    </row>
    <row r="776" spans="1:2" ht="12.95">
      <c r="A776" s="57"/>
      <c r="B776" s="57"/>
    </row>
    <row r="777" spans="1:2" ht="12.95">
      <c r="A777" s="57"/>
      <c r="B777" s="57"/>
    </row>
    <row r="778" spans="1:2" ht="12.95">
      <c r="A778" s="57"/>
      <c r="B778" s="57"/>
    </row>
    <row r="779" spans="1:2" ht="12.95">
      <c r="A779" s="57"/>
      <c r="B779" s="57"/>
    </row>
    <row r="780" spans="1:2" ht="12.95">
      <c r="A780" s="57"/>
      <c r="B780" s="57"/>
    </row>
    <row r="781" spans="1:2" ht="12.95">
      <c r="A781" s="57"/>
      <c r="B781" s="57"/>
    </row>
    <row r="782" spans="1:2" ht="12.95">
      <c r="A782" s="57"/>
      <c r="B782" s="57"/>
    </row>
    <row r="783" spans="1:2" ht="12.95">
      <c r="A783" s="57"/>
      <c r="B783" s="57"/>
    </row>
    <row r="784" spans="1:2" ht="12.95">
      <c r="A784" s="57"/>
      <c r="B784" s="57"/>
    </row>
    <row r="785" spans="1:2" ht="12.95">
      <c r="A785" s="57"/>
      <c r="B785" s="57"/>
    </row>
    <row r="786" spans="1:2" ht="12.95">
      <c r="A786" s="57"/>
      <c r="B786" s="57"/>
    </row>
    <row r="787" spans="1:2" ht="12.95">
      <c r="A787" s="57"/>
      <c r="B787" s="57"/>
    </row>
    <row r="788" spans="1:2" ht="12.95">
      <c r="A788" s="57"/>
      <c r="B788" s="57"/>
    </row>
    <row r="789" spans="1:2" ht="12.95">
      <c r="A789" s="57"/>
      <c r="B789" s="57"/>
    </row>
    <row r="790" spans="1:2" ht="12.95">
      <c r="A790" s="57"/>
      <c r="B790" s="57"/>
    </row>
    <row r="791" spans="1:2" ht="12.95">
      <c r="A791" s="57"/>
      <c r="B791" s="57"/>
    </row>
    <row r="792" spans="1:2" ht="12.95">
      <c r="A792" s="57"/>
      <c r="B792" s="57"/>
    </row>
    <row r="793" spans="1:2" ht="12.95">
      <c r="A793" s="57"/>
      <c r="B793" s="57"/>
    </row>
    <row r="794" spans="1:2" ht="12.95">
      <c r="A794" s="57"/>
      <c r="B794" s="57"/>
    </row>
    <row r="795" spans="1:2" ht="12.95">
      <c r="A795" s="57"/>
      <c r="B795" s="57"/>
    </row>
    <row r="796" spans="1:2" ht="12.95">
      <c r="A796" s="57"/>
      <c r="B796" s="57"/>
    </row>
    <row r="797" spans="1:2" ht="12.95">
      <c r="A797" s="57"/>
      <c r="B797" s="57"/>
    </row>
    <row r="798" spans="1:2" ht="12.95">
      <c r="A798" s="57"/>
      <c r="B798" s="57"/>
    </row>
    <row r="799" spans="1:2" ht="12.95">
      <c r="A799" s="57"/>
      <c r="B799" s="57"/>
    </row>
    <row r="800" spans="1:2" ht="12.95">
      <c r="A800" s="57"/>
      <c r="B800" s="57"/>
    </row>
    <row r="801" spans="1:2" ht="12.95">
      <c r="A801" s="57"/>
      <c r="B801" s="57"/>
    </row>
    <row r="802" spans="1:2" ht="12.95">
      <c r="A802" s="57"/>
      <c r="B802" s="57"/>
    </row>
    <row r="803" spans="1:2" ht="12.95">
      <c r="A803" s="57"/>
      <c r="B803" s="57"/>
    </row>
    <row r="804" spans="1:2" ht="12.95">
      <c r="A804" s="57"/>
      <c r="B804" s="57"/>
    </row>
    <row r="805" spans="1:2" ht="12.95">
      <c r="A805" s="57"/>
      <c r="B805" s="57"/>
    </row>
    <row r="806" spans="1:2" ht="12.95">
      <c r="A806" s="57"/>
      <c r="B806" s="57"/>
    </row>
    <row r="807" spans="1:2" ht="12.95">
      <c r="A807" s="57"/>
      <c r="B807" s="57"/>
    </row>
    <row r="808" spans="1:2" ht="12.95">
      <c r="A808" s="57"/>
      <c r="B808" s="57"/>
    </row>
    <row r="809" spans="1:2" ht="12.95">
      <c r="A809" s="57"/>
      <c r="B809" s="57"/>
    </row>
    <row r="810" spans="1:2" ht="12.95">
      <c r="A810" s="57"/>
      <c r="B810" s="57"/>
    </row>
    <row r="811" spans="1:2" ht="12.95">
      <c r="A811" s="57"/>
      <c r="B811" s="57"/>
    </row>
    <row r="812" spans="1:2" ht="12.95">
      <c r="A812" s="57"/>
      <c r="B812" s="57"/>
    </row>
    <row r="813" spans="1:2" ht="12.95">
      <c r="A813" s="57"/>
      <c r="B813" s="57"/>
    </row>
    <row r="814" spans="1:2" ht="12.95">
      <c r="A814" s="57"/>
      <c r="B814" s="57"/>
    </row>
    <row r="815" spans="1:2" ht="12.95">
      <c r="A815" s="57"/>
      <c r="B815" s="57"/>
    </row>
    <row r="816" spans="1:2" ht="12.95">
      <c r="A816" s="57"/>
      <c r="B816" s="57"/>
    </row>
    <row r="817" spans="1:2" ht="12.95">
      <c r="A817" s="57"/>
      <c r="B817" s="57"/>
    </row>
    <row r="818" spans="1:2" ht="12.95">
      <c r="A818" s="57"/>
      <c r="B818" s="57"/>
    </row>
    <row r="819" spans="1:2" ht="12.95">
      <c r="A819" s="57"/>
      <c r="B819" s="57"/>
    </row>
    <row r="820" spans="1:2" ht="12.95">
      <c r="A820" s="57"/>
      <c r="B820" s="57"/>
    </row>
    <row r="821" spans="1:2" ht="12.95">
      <c r="A821" s="57"/>
      <c r="B821" s="57"/>
    </row>
    <row r="822" spans="1:2" ht="12.95">
      <c r="A822" s="57"/>
      <c r="B822" s="57"/>
    </row>
    <row r="823" spans="1:2" ht="12.95">
      <c r="A823" s="57"/>
      <c r="B823" s="57"/>
    </row>
    <row r="824" spans="1:2" ht="12.95">
      <c r="A824" s="57"/>
      <c r="B824" s="57"/>
    </row>
    <row r="825" spans="1:2" ht="12.95">
      <c r="A825" s="57"/>
      <c r="B825" s="57"/>
    </row>
    <row r="826" spans="1:2" ht="12.95">
      <c r="A826" s="57"/>
      <c r="B826" s="57"/>
    </row>
    <row r="827" spans="1:2" ht="12.95">
      <c r="A827" s="57"/>
      <c r="B827" s="57"/>
    </row>
    <row r="828" spans="1:2" ht="12.95">
      <c r="A828" s="57"/>
      <c r="B828" s="57"/>
    </row>
    <row r="829" spans="1:2" ht="12.95">
      <c r="A829" s="57"/>
      <c r="B829" s="57"/>
    </row>
    <row r="830" spans="1:2" ht="12.95">
      <c r="A830" s="57"/>
      <c r="B830" s="57"/>
    </row>
    <row r="831" spans="1:2" ht="12.95">
      <c r="A831" s="57"/>
      <c r="B831" s="57"/>
    </row>
    <row r="832" spans="1:2" ht="12.95">
      <c r="A832" s="57"/>
      <c r="B832" s="57"/>
    </row>
    <row r="833" spans="1:2" ht="12.95">
      <c r="A833" s="57"/>
      <c r="B833" s="57"/>
    </row>
    <row r="834" spans="1:2" ht="12.95">
      <c r="A834" s="57"/>
      <c r="B834" s="57"/>
    </row>
    <row r="835" spans="1:2" ht="12.95">
      <c r="A835" s="57"/>
      <c r="B835" s="57"/>
    </row>
    <row r="836" spans="1:2" ht="12.95">
      <c r="A836" s="57"/>
      <c r="B836" s="57"/>
    </row>
    <row r="837" spans="1:2" ht="12.95">
      <c r="A837" s="57"/>
      <c r="B837" s="57"/>
    </row>
    <row r="838" spans="1:2" ht="12.95">
      <c r="A838" s="57"/>
      <c r="B838" s="57"/>
    </row>
    <row r="839" spans="1:2" ht="12.95">
      <c r="A839" s="57"/>
      <c r="B839" s="57"/>
    </row>
    <row r="840" spans="1:2" ht="12.95">
      <c r="A840" s="57"/>
      <c r="B840" s="57"/>
    </row>
    <row r="841" spans="1:2" ht="12.95">
      <c r="A841" s="57"/>
      <c r="B841" s="57"/>
    </row>
    <row r="842" spans="1:2" ht="12.95">
      <c r="A842" s="57"/>
      <c r="B842" s="57"/>
    </row>
    <row r="843" spans="1:2" ht="12.95">
      <c r="A843" s="57"/>
      <c r="B843" s="57"/>
    </row>
    <row r="844" spans="1:2" ht="12.95">
      <c r="A844" s="57"/>
      <c r="B844" s="57"/>
    </row>
    <row r="845" spans="1:2" ht="12.95">
      <c r="A845" s="57"/>
      <c r="B845" s="57"/>
    </row>
    <row r="846" spans="1:2" ht="12.95">
      <c r="A846" s="57"/>
      <c r="B846" s="57"/>
    </row>
    <row r="847" spans="1:2" ht="12.95">
      <c r="A847" s="57"/>
      <c r="B847" s="57"/>
    </row>
    <row r="848" spans="1:2" ht="12.95">
      <c r="A848" s="57"/>
      <c r="B848" s="57"/>
    </row>
    <row r="849" spans="1:2" ht="12.95">
      <c r="A849" s="57"/>
      <c r="B849" s="57"/>
    </row>
    <row r="850" spans="1:2" ht="12.95">
      <c r="A850" s="57"/>
      <c r="B850" s="57"/>
    </row>
    <row r="851" spans="1:2" ht="12.95">
      <c r="A851" s="57"/>
      <c r="B851" s="57"/>
    </row>
    <row r="852" spans="1:2" ht="12.95">
      <c r="A852" s="57"/>
      <c r="B852" s="57"/>
    </row>
    <row r="853" spans="1:2" ht="12.95">
      <c r="A853" s="57"/>
      <c r="B853" s="57"/>
    </row>
    <row r="854" spans="1:2" ht="12.95">
      <c r="A854" s="57"/>
      <c r="B854" s="57"/>
    </row>
    <row r="855" spans="1:2" ht="12.95">
      <c r="A855" s="57"/>
      <c r="B855" s="57"/>
    </row>
    <row r="856" spans="1:2" ht="12.95">
      <c r="A856" s="57"/>
      <c r="B856" s="57"/>
    </row>
    <row r="857" spans="1:2" ht="12.95">
      <c r="A857" s="57"/>
      <c r="B857" s="57"/>
    </row>
    <row r="858" spans="1:2" ht="12.95">
      <c r="A858" s="57"/>
      <c r="B858" s="57"/>
    </row>
    <row r="859" spans="1:2" ht="12.95">
      <c r="A859" s="57"/>
      <c r="B859" s="57"/>
    </row>
    <row r="860" spans="1:2" ht="12.95">
      <c r="A860" s="57"/>
      <c r="B860" s="57"/>
    </row>
    <row r="861" spans="1:2" ht="12.95">
      <c r="A861" s="57"/>
      <c r="B861" s="57"/>
    </row>
    <row r="862" spans="1:2" ht="12.95">
      <c r="A862" s="57"/>
      <c r="B862" s="57"/>
    </row>
    <row r="863" spans="1:2" ht="12.95">
      <c r="A863" s="57"/>
      <c r="B863" s="57"/>
    </row>
    <row r="864" spans="1:2" ht="12.95">
      <c r="A864" s="57"/>
      <c r="B864" s="57"/>
    </row>
    <row r="865" spans="1:2" ht="12.95">
      <c r="A865" s="57"/>
      <c r="B865" s="57"/>
    </row>
    <row r="866" spans="1:2" ht="12.95">
      <c r="A866" s="57"/>
      <c r="B866" s="57"/>
    </row>
    <row r="867" spans="1:2" ht="12.95">
      <c r="A867" s="57"/>
      <c r="B867" s="57"/>
    </row>
    <row r="868" spans="1:2" ht="12.95">
      <c r="A868" s="57"/>
      <c r="B868" s="57"/>
    </row>
    <row r="869" spans="1:2" ht="12.95">
      <c r="A869" s="57"/>
      <c r="B869" s="57"/>
    </row>
    <row r="870" spans="1:2" ht="12.95">
      <c r="A870" s="57"/>
      <c r="B870" s="57"/>
    </row>
    <row r="871" spans="1:2" ht="12.95">
      <c r="A871" s="57"/>
      <c r="B871" s="57"/>
    </row>
    <row r="872" spans="1:2" ht="12.95">
      <c r="A872" s="57"/>
      <c r="B872" s="57"/>
    </row>
    <row r="873" spans="1:2" ht="12.95">
      <c r="A873" s="57"/>
      <c r="B873" s="57"/>
    </row>
    <row r="874" spans="1:2" ht="12.95">
      <c r="A874" s="57"/>
      <c r="B874" s="57"/>
    </row>
    <row r="875" spans="1:2" ht="12.95">
      <c r="A875" s="57"/>
      <c r="B875" s="57"/>
    </row>
    <row r="876" spans="1:2" ht="12.95">
      <c r="A876" s="57"/>
      <c r="B876" s="57"/>
    </row>
    <row r="877" spans="1:2" ht="12.95">
      <c r="A877" s="57"/>
      <c r="B877" s="57"/>
    </row>
    <row r="878" spans="1:2" ht="12.95">
      <c r="A878" s="57"/>
      <c r="B878" s="57"/>
    </row>
    <row r="879" spans="1:2" ht="12.95">
      <c r="A879" s="57"/>
      <c r="B879" s="57"/>
    </row>
    <row r="880" spans="1:2" ht="12.95">
      <c r="A880" s="57"/>
      <c r="B880" s="57"/>
    </row>
    <row r="881" spans="1:2" ht="12.95">
      <c r="A881" s="57"/>
      <c r="B881" s="57"/>
    </row>
    <row r="882" spans="1:2" ht="12.95">
      <c r="A882" s="57"/>
      <c r="B882" s="57"/>
    </row>
    <row r="883" spans="1:2" ht="12.95">
      <c r="A883" s="57"/>
      <c r="B883" s="57"/>
    </row>
    <row r="884" spans="1:2" ht="12.95">
      <c r="A884" s="57"/>
      <c r="B884" s="57"/>
    </row>
    <row r="885" spans="1:2" ht="12.95">
      <c r="A885" s="57"/>
      <c r="B885" s="57"/>
    </row>
    <row r="886" spans="1:2" ht="12.95">
      <c r="A886" s="57"/>
      <c r="B886" s="57"/>
    </row>
    <row r="887" spans="1:2" ht="12.95">
      <c r="A887" s="57"/>
      <c r="B887" s="57"/>
    </row>
    <row r="888" spans="1:2" ht="12.95">
      <c r="A888" s="57"/>
      <c r="B888" s="57"/>
    </row>
    <row r="889" spans="1:2" ht="12.95">
      <c r="A889" s="57"/>
      <c r="B889" s="57"/>
    </row>
    <row r="890" spans="1:2" ht="12.95">
      <c r="A890" s="57"/>
    </row>
    <row r="891" spans="1:2" ht="12.95">
      <c r="A891" s="57"/>
    </row>
    <row r="892" spans="1:2" ht="12.95">
      <c r="A892" s="57"/>
    </row>
    <row r="893" spans="1:2" ht="12.95">
      <c r="A893" s="57"/>
    </row>
    <row r="894" spans="1:2" ht="12.95">
      <c r="A894" s="57"/>
    </row>
    <row r="895" spans="1:2" ht="12.95">
      <c r="A895" s="57"/>
    </row>
    <row r="896" spans="1:2" ht="12.95">
      <c r="A896" s="57"/>
    </row>
    <row r="897" spans="1:1" ht="12.95">
      <c r="A897" s="57"/>
    </row>
    <row r="898" spans="1:1" ht="12.95">
      <c r="A898" s="57"/>
    </row>
    <row r="899" spans="1:1" ht="12.95">
      <c r="A899" s="57"/>
    </row>
    <row r="900" spans="1:1" ht="12.95">
      <c r="A900" s="57"/>
    </row>
    <row r="901" spans="1:1" ht="12.95">
      <c r="A901" s="57"/>
    </row>
    <row r="902" spans="1:1" ht="12.95">
      <c r="A902" s="57"/>
    </row>
    <row r="903" spans="1:1" ht="12.95">
      <c r="A903" s="57"/>
    </row>
    <row r="904" spans="1:1" ht="12.95">
      <c r="A904" s="57"/>
    </row>
  </sheetData>
  <mergeCells count="3">
    <mergeCell ref="B5:I5"/>
    <mergeCell ref="K5:P5"/>
    <mergeCell ref="R5:U5"/>
  </mergeCells>
  <phoneticPr fontId="1" type="noConversion"/>
  <dataValidations count="3">
    <dataValidation type="list" allowBlank="1" showInputMessage="1" showErrorMessage="1" sqref="C18:C26" xr:uid="{5CE664E4-6A7A-7241-BE83-BB3AC7CA4DF4}">
      <formula1>#REF!</formula1>
    </dataValidation>
    <dataValidation type="list" allowBlank="1" showInputMessage="1" showErrorMessage="1" sqref="B8:B12" xr:uid="{C7B1BB6A-F163-E746-96E2-1AE0EF89D181}">
      <formula1>$B$11:$B$13</formula1>
    </dataValidation>
    <dataValidation type="list" allowBlank="1" showInputMessage="1" showErrorMessage="1" sqref="L8:L45" xr:uid="{E7C876E2-D7BE-5847-852F-FE6A61CEAAF1}">
      <formula1>$O$8:$O$27</formula1>
    </dataValidation>
  </dataValidations>
  <pageMargins left="0.7" right="0.7" top="0.75" bottom="0.75" header="0.3" footer="0.3"/>
  <pageSetup paperSize="9" orientation="portrait" horizontalDpi="0" verticalDpi="0"/>
  <legacyDrawing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6E787-F5BF-1740-B8BE-0E2530DCFA7D}">
  <sheetPr>
    <tabColor rgb="FFFFE6B3"/>
    <outlinePr summaryBelow="0" summaryRight="0"/>
  </sheetPr>
  <dimension ref="A1:HT1400"/>
  <sheetViews>
    <sheetView zoomScale="90" zoomScaleNormal="90" workbookViewId="0">
      <selection activeCell="I2" sqref="I2"/>
    </sheetView>
  </sheetViews>
  <sheetFormatPr defaultColWidth="12.7109375" defaultRowHeight="15.95" customHeight="1"/>
  <cols>
    <col min="1" max="1" width="3.42578125" style="1" customWidth="1"/>
    <col min="2" max="3" width="25.28515625" style="6" customWidth="1"/>
    <col min="4" max="4" width="43.28515625" style="6" customWidth="1"/>
    <col min="5" max="5" width="13.85546875" style="6" customWidth="1"/>
    <col min="6" max="6" width="10.85546875" style="6" customWidth="1"/>
    <col min="7" max="7" width="3.140625" style="1" customWidth="1"/>
    <col min="8" max="9" width="14" style="6" customWidth="1"/>
    <col min="10" max="10" width="3.140625" style="1" customWidth="1"/>
    <col min="11" max="13" width="17" style="7" customWidth="1"/>
    <col min="14" max="14" width="72" style="7" customWidth="1"/>
    <col min="15" max="15" width="30.140625" style="7" customWidth="1"/>
    <col min="16" max="16" width="4" style="80" customWidth="1"/>
    <col min="17" max="19" width="13.28515625" style="89" customWidth="1"/>
    <col min="20" max="20" width="17.140625" style="89" customWidth="1"/>
    <col min="21" max="21" width="21.42578125" style="89" customWidth="1"/>
    <col min="22" max="22" width="13.140625" style="89" customWidth="1"/>
    <col min="23" max="23" width="4.85546875" style="89" customWidth="1"/>
    <col min="24" max="26" width="13.42578125" style="89" customWidth="1"/>
    <col min="27" max="27" width="20" style="1" customWidth="1"/>
    <col min="28" max="172" width="12.7109375" style="1"/>
    <col min="173" max="16384" width="12.7109375" style="6"/>
  </cols>
  <sheetData>
    <row r="1" spans="1:228" s="80" customFormat="1" ht="15.95" customHeight="1">
      <c r="K1" s="98"/>
      <c r="L1" s="98"/>
      <c r="M1" s="98"/>
      <c r="N1" s="98"/>
      <c r="O1" s="98"/>
    </row>
    <row r="2" spans="1:228" s="80" customFormat="1" ht="41.1" customHeight="1">
      <c r="B2" s="81" t="s">
        <v>109</v>
      </c>
      <c r="C2" s="81"/>
      <c r="K2" s="98"/>
      <c r="L2" s="98"/>
      <c r="M2" s="98"/>
      <c r="N2" s="98"/>
      <c r="O2" s="98"/>
    </row>
    <row r="3" spans="1:228" s="80" customFormat="1" ht="15.95" customHeight="1">
      <c r="K3" s="98"/>
      <c r="L3" s="98"/>
      <c r="M3" s="98"/>
      <c r="N3" s="98"/>
      <c r="O3" s="98"/>
    </row>
    <row r="4" spans="1:228" s="99" customFormat="1" ht="54" customHeight="1">
      <c r="A4" s="80"/>
      <c r="B4" s="314" t="s">
        <v>110</v>
      </c>
      <c r="C4" s="314"/>
      <c r="D4" s="314"/>
      <c r="E4" s="314"/>
      <c r="F4" s="314"/>
      <c r="G4" s="1"/>
      <c r="H4" s="315" t="s">
        <v>111</v>
      </c>
      <c r="I4" s="315"/>
      <c r="J4" s="1"/>
      <c r="K4" s="314" t="s">
        <v>112</v>
      </c>
      <c r="L4" s="314"/>
      <c r="M4" s="314"/>
      <c r="N4" s="314"/>
      <c r="O4" s="314"/>
      <c r="P4" s="1"/>
      <c r="Q4" s="312" t="s">
        <v>113</v>
      </c>
      <c r="R4" s="312"/>
      <c r="S4" s="312"/>
      <c r="T4" s="312"/>
      <c r="U4" s="312"/>
      <c r="V4" s="312"/>
      <c r="W4" s="312"/>
      <c r="X4" s="312"/>
      <c r="Y4" s="312"/>
      <c r="Z4" s="312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</row>
    <row r="5" spans="1:228" s="99" customFormat="1" ht="30.95" customHeight="1">
      <c r="A5" s="80"/>
      <c r="B5" s="313" t="s">
        <v>114</v>
      </c>
      <c r="C5" s="313"/>
      <c r="D5" s="313"/>
      <c r="E5" s="313"/>
      <c r="F5" s="313"/>
      <c r="G5" s="2"/>
      <c r="H5" s="310" t="s">
        <v>78</v>
      </c>
      <c r="I5" s="310"/>
      <c r="J5" s="2"/>
      <c r="K5" s="310" t="s">
        <v>104</v>
      </c>
      <c r="L5" s="310"/>
      <c r="M5" s="310"/>
      <c r="N5" s="310"/>
      <c r="O5" s="310"/>
      <c r="P5" s="2"/>
      <c r="Q5" s="311" t="s">
        <v>78</v>
      </c>
      <c r="R5" s="311"/>
      <c r="S5" s="311"/>
      <c r="T5" s="311"/>
      <c r="U5" s="311"/>
      <c r="V5" s="311"/>
      <c r="W5" s="102"/>
      <c r="X5" s="311" t="s">
        <v>104</v>
      </c>
      <c r="Y5" s="311"/>
      <c r="Z5" s="311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</row>
    <row r="6" spans="1:228" s="99" customFormat="1" ht="29.1" customHeight="1">
      <c r="A6" s="80"/>
      <c r="B6" s="82" t="s">
        <v>115</v>
      </c>
      <c r="C6" s="82" t="s">
        <v>115</v>
      </c>
      <c r="D6" s="82" t="s">
        <v>116</v>
      </c>
      <c r="E6" s="82" t="s">
        <v>115</v>
      </c>
      <c r="F6" s="82" t="s">
        <v>116</v>
      </c>
      <c r="G6" s="1"/>
      <c r="H6" s="82" t="s">
        <v>115</v>
      </c>
      <c r="I6" s="82" t="s">
        <v>116</v>
      </c>
      <c r="J6" s="1"/>
      <c r="K6" s="115" t="s">
        <v>115</v>
      </c>
      <c r="L6" s="316" t="s">
        <v>117</v>
      </c>
      <c r="M6" s="317"/>
      <c r="N6" s="116" t="s">
        <v>116</v>
      </c>
      <c r="O6" s="129"/>
      <c r="P6" s="1"/>
      <c r="Q6" s="103" t="s">
        <v>118</v>
      </c>
      <c r="R6" s="103" t="s">
        <v>118</v>
      </c>
      <c r="S6" s="103" t="s">
        <v>118</v>
      </c>
      <c r="T6" s="103" t="s">
        <v>118</v>
      </c>
      <c r="U6" s="103" t="s">
        <v>118</v>
      </c>
      <c r="V6" s="103" t="s">
        <v>118</v>
      </c>
      <c r="W6" s="102"/>
      <c r="X6" s="103" t="s">
        <v>118</v>
      </c>
      <c r="Y6" s="103" t="s">
        <v>118</v>
      </c>
      <c r="Z6" s="103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</row>
    <row r="7" spans="1:228" s="99" customFormat="1" ht="50.1" customHeight="1">
      <c r="A7" s="80"/>
      <c r="B7" s="243" t="s">
        <v>119</v>
      </c>
      <c r="C7" s="243" t="s">
        <v>120</v>
      </c>
      <c r="D7" s="244" t="s">
        <v>121</v>
      </c>
      <c r="E7" s="244" t="s">
        <v>122</v>
      </c>
      <c r="F7" s="244" t="s">
        <v>123</v>
      </c>
      <c r="G7" s="1" t="s">
        <v>124</v>
      </c>
      <c r="H7" s="83" t="s">
        <v>72</v>
      </c>
      <c r="I7" s="84" t="s">
        <v>125</v>
      </c>
      <c r="J7" s="1" t="s">
        <v>126</v>
      </c>
      <c r="K7" s="83" t="s">
        <v>105</v>
      </c>
      <c r="L7" s="101" t="s">
        <v>106</v>
      </c>
      <c r="M7" s="101" t="s">
        <v>127</v>
      </c>
      <c r="N7" s="117" t="s">
        <v>128</v>
      </c>
      <c r="O7" s="118" t="s">
        <v>129</v>
      </c>
      <c r="P7" s="1" t="s">
        <v>130</v>
      </c>
      <c r="Q7" s="104" t="s">
        <v>131</v>
      </c>
      <c r="R7" s="104" t="s">
        <v>132</v>
      </c>
      <c r="S7" s="104" t="s">
        <v>133</v>
      </c>
      <c r="T7" s="104" t="s">
        <v>134</v>
      </c>
      <c r="U7" s="104" t="s">
        <v>135</v>
      </c>
      <c r="V7" s="104" t="s">
        <v>136</v>
      </c>
      <c r="W7" s="102" t="s">
        <v>137</v>
      </c>
      <c r="X7" s="104" t="s">
        <v>138</v>
      </c>
      <c r="Y7" s="104" t="s">
        <v>139</v>
      </c>
      <c r="Z7" s="104" t="s">
        <v>140</v>
      </c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</row>
    <row r="8" spans="1:228" s="5" customFormat="1" ht="12.95" customHeight="1">
      <c r="A8" s="1"/>
      <c r="B8" s="245" t="s">
        <v>88</v>
      </c>
      <c r="C8" s="246" t="s">
        <v>88</v>
      </c>
      <c r="D8" s="247" t="s">
        <v>228</v>
      </c>
      <c r="E8" s="246" t="s">
        <v>228</v>
      </c>
      <c r="F8" s="248">
        <v>300000</v>
      </c>
      <c r="G8" s="90"/>
      <c r="H8" s="93" t="s">
        <v>80</v>
      </c>
      <c r="I8" s="94"/>
      <c r="J8" s="90"/>
      <c r="K8" s="95" t="s">
        <v>236</v>
      </c>
      <c r="L8" s="252">
        <f>IFERROR(_xlfn.XLOOKUP(Tabell13[[#This Row],[Produktkategori]], Tabell4[Velg kategori], Tabell4[Faktor]),"")</f>
        <v>0.39475839475839475</v>
      </c>
      <c r="M8" s="253" t="str">
        <f>IFERROR(_xlfn.XLOOKUP(Tabell13[[#This Row],[Produktkategori]], Tabell4[Velg kategori], Tabell4[Avfallskategori]),"")</f>
        <v>Betong og tegl</v>
      </c>
      <c r="N8" s="95"/>
      <c r="O8" s="254"/>
      <c r="P8" s="100"/>
      <c r="Q8" s="127">
        <f t="shared" ref="Q8:Q39" si="0">IF(H8="Bevart",F8,0)</f>
        <v>300000</v>
      </c>
      <c r="R8" s="127">
        <f t="shared" ref="R8:R39" si="1">IF(H8="Ombruk",F8,0)</f>
        <v>0</v>
      </c>
      <c r="S8" s="127">
        <f t="shared" ref="S8:S39" si="2">IF(H8="Overskudd",F8,0)</f>
        <v>0</v>
      </c>
      <c r="T8" s="127">
        <f t="shared" ref="T8:T39" si="3">IF(H8="Gjenvunnet",F8*I8,0)</f>
        <v>0</v>
      </c>
      <c r="U8" s="127">
        <f t="shared" ref="U8:U39" si="4">IF(H8="Gjenvunnet",(1-I8)*F8,0)</f>
        <v>0</v>
      </c>
      <c r="V8" s="127">
        <f t="shared" ref="V8:V39" si="5">IF(H8="Nytt",F8,0)</f>
        <v>0</v>
      </c>
      <c r="W8" s="102"/>
      <c r="X8" s="127">
        <f t="shared" ref="X8:X39" si="6">IF(K8="Ombrukbart",F8,0)</f>
        <v>300000</v>
      </c>
      <c r="Y8" s="127">
        <f>Tabell13[[#This Row],[Vekt (kg)]]-(Tabell13[[#This Row],[Vekt (kg)]]*Tabell13[[#This Row],[Gjenvinnbarhet]])</f>
        <v>181572.48157248157</v>
      </c>
      <c r="Z8" s="127">
        <f>Tabell13[[#This Row],[Vekt (kg)]]*Tabell13[[#This Row],[Gjenvinnbarhet]]</f>
        <v>118427.51842751843</v>
      </c>
      <c r="AA8" s="128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</row>
    <row r="9" spans="1:228" s="5" customFormat="1" ht="12.95" customHeight="1">
      <c r="A9" s="1"/>
      <c r="B9" s="249" t="s">
        <v>88</v>
      </c>
      <c r="C9" s="85" t="s">
        <v>88</v>
      </c>
      <c r="D9" s="91" t="s">
        <v>315</v>
      </c>
      <c r="E9" s="85" t="s">
        <v>228</v>
      </c>
      <c r="F9" s="250">
        <v>2000</v>
      </c>
      <c r="G9" s="90"/>
      <c r="H9" s="93" t="s">
        <v>80</v>
      </c>
      <c r="I9" s="94"/>
      <c r="J9" s="90"/>
      <c r="K9" s="95" t="s">
        <v>236</v>
      </c>
      <c r="L9" s="252">
        <f>IFERROR(_xlfn.XLOOKUP(Tabell13[[#This Row],[Produktkategori]], Tabell4[Velg kategori], Tabell4[Faktor]),"")</f>
        <v>0.39475839475839475</v>
      </c>
      <c r="M9" s="253" t="str">
        <f>IFERROR(_xlfn.XLOOKUP(Tabell13[[#This Row],[Produktkategori]], Tabell4[Velg kategori], Tabell4[Avfallskategori]),"")</f>
        <v>Betong og tegl</v>
      </c>
      <c r="N9" s="95"/>
      <c r="O9" s="254"/>
      <c r="P9" s="100"/>
      <c r="Q9" s="127">
        <f t="shared" si="0"/>
        <v>2000</v>
      </c>
      <c r="R9" s="127">
        <f t="shared" si="1"/>
        <v>0</v>
      </c>
      <c r="S9" s="127">
        <f t="shared" si="2"/>
        <v>0</v>
      </c>
      <c r="T9" s="127">
        <f t="shared" si="3"/>
        <v>0</v>
      </c>
      <c r="U9" s="127">
        <f t="shared" si="4"/>
        <v>0</v>
      </c>
      <c r="V9" s="127">
        <f t="shared" si="5"/>
        <v>0</v>
      </c>
      <c r="W9" s="102"/>
      <c r="X9" s="127">
        <f t="shared" si="6"/>
        <v>2000</v>
      </c>
      <c r="Y9" s="127">
        <f>Tabell13[[#This Row],[Vekt (kg)]]-(Tabell13[[#This Row],[Vekt (kg)]]*Tabell13[[#This Row],[Gjenvinnbarhet]])</f>
        <v>1210.4832104832105</v>
      </c>
      <c r="Z9" s="127">
        <f>Tabell13[[#This Row],[Vekt (kg)]]*Tabell13[[#This Row],[Gjenvinnbarhet]]</f>
        <v>789.51678951678946</v>
      </c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</row>
    <row r="10" spans="1:228" s="5" customFormat="1" ht="12.95" customHeight="1">
      <c r="A10" s="1"/>
      <c r="B10" s="249" t="s">
        <v>90</v>
      </c>
      <c r="C10" s="85" t="s">
        <v>90</v>
      </c>
      <c r="D10" s="91" t="s">
        <v>228</v>
      </c>
      <c r="E10" s="85" t="s">
        <v>228</v>
      </c>
      <c r="F10" s="250">
        <v>80000</v>
      </c>
      <c r="G10" s="90"/>
      <c r="H10" s="93" t="s">
        <v>91</v>
      </c>
      <c r="I10" s="94"/>
      <c r="J10" s="90"/>
      <c r="K10" s="95" t="s">
        <v>236</v>
      </c>
      <c r="L10" s="252">
        <f>IFERROR(_xlfn.XLOOKUP(Tabell13[[#This Row],[Produktkategori]], Tabell4[Velg kategori], Tabell4[Faktor]),"")</f>
        <v>0.39475839475839475</v>
      </c>
      <c r="M10" s="253" t="str">
        <f>IFERROR(_xlfn.XLOOKUP(Tabell13[[#This Row],[Produktkategori]], Tabell4[Velg kategori], Tabell4[Avfallskategori]),"")</f>
        <v>Betong og tegl</v>
      </c>
      <c r="N10" s="95"/>
      <c r="O10" s="254"/>
      <c r="P10" s="100"/>
      <c r="Q10" s="127">
        <f t="shared" si="0"/>
        <v>0</v>
      </c>
      <c r="R10" s="127">
        <f t="shared" si="1"/>
        <v>0</v>
      </c>
      <c r="S10" s="127">
        <f t="shared" si="2"/>
        <v>0</v>
      </c>
      <c r="T10" s="127">
        <f t="shared" si="3"/>
        <v>0</v>
      </c>
      <c r="U10" s="127">
        <f t="shared" si="4"/>
        <v>0</v>
      </c>
      <c r="V10" s="127">
        <f t="shared" si="5"/>
        <v>80000</v>
      </c>
      <c r="W10" s="102"/>
      <c r="X10" s="127">
        <f t="shared" si="6"/>
        <v>80000</v>
      </c>
      <c r="Y10" s="127">
        <f>Tabell13[[#This Row],[Vekt (kg)]]-(Tabell13[[#This Row],[Vekt (kg)]]*Tabell13[[#This Row],[Gjenvinnbarhet]])</f>
        <v>48419.32841932842</v>
      </c>
      <c r="Z10" s="127">
        <f>Tabell13[[#This Row],[Vekt (kg)]]*Tabell13[[#This Row],[Gjenvinnbarhet]]</f>
        <v>31580.67158067158</v>
      </c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</row>
    <row r="11" spans="1:228" s="5" customFormat="1" ht="12.95" customHeight="1">
      <c r="A11" s="1"/>
      <c r="B11" s="249" t="s">
        <v>90</v>
      </c>
      <c r="C11" s="85" t="s">
        <v>90</v>
      </c>
      <c r="D11" s="91" t="s">
        <v>316</v>
      </c>
      <c r="E11" s="85" t="s">
        <v>259</v>
      </c>
      <c r="F11" s="250">
        <v>30000</v>
      </c>
      <c r="G11" s="80"/>
      <c r="H11" s="93" t="s">
        <v>87</v>
      </c>
      <c r="I11" s="94"/>
      <c r="J11" s="80"/>
      <c r="K11" s="95" t="s">
        <v>240</v>
      </c>
      <c r="L11" s="252">
        <f>IFERROR(_xlfn.XLOOKUP(Tabell13[[#This Row],[Produktkategori]], Tabell4[Velg kategori], Tabell4[Faktor]),"")</f>
        <v>0.49275362318840582</v>
      </c>
      <c r="M11" s="253" t="str">
        <f>IFERROR(_xlfn.XLOOKUP(Tabell13[[#This Row],[Produktkategori]], Tabell4[Velg kategori], Tabell4[Avfallskategori]),"")</f>
        <v>Plast</v>
      </c>
      <c r="N11" s="95"/>
      <c r="O11" s="119"/>
      <c r="P11" s="80"/>
      <c r="Q11" s="127">
        <f t="shared" si="0"/>
        <v>0</v>
      </c>
      <c r="R11" s="127">
        <f t="shared" si="1"/>
        <v>0</v>
      </c>
      <c r="S11" s="127">
        <f t="shared" si="2"/>
        <v>30000</v>
      </c>
      <c r="T11" s="127">
        <f t="shared" si="3"/>
        <v>0</v>
      </c>
      <c r="U11" s="127">
        <f t="shared" si="4"/>
        <v>0</v>
      </c>
      <c r="V11" s="127">
        <f t="shared" si="5"/>
        <v>0</v>
      </c>
      <c r="W11" s="102"/>
      <c r="X11" s="127">
        <f t="shared" si="6"/>
        <v>0</v>
      </c>
      <c r="Y11" s="127">
        <f>Tabell13[[#This Row],[Vekt (kg)]]-(Tabell13[[#This Row],[Vekt (kg)]]*Tabell13[[#This Row],[Gjenvinnbarhet]])</f>
        <v>15217.391304347826</v>
      </c>
      <c r="Z11" s="127">
        <f>Tabell13[[#This Row],[Vekt (kg)]]*Tabell13[[#This Row],[Gjenvinnbarhet]]</f>
        <v>14782.608695652174</v>
      </c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</row>
    <row r="12" spans="1:228" s="5" customFormat="1" ht="12.95" customHeight="1">
      <c r="A12" s="1"/>
      <c r="B12" s="249" t="s">
        <v>90</v>
      </c>
      <c r="C12" s="85" t="s">
        <v>90</v>
      </c>
      <c r="D12" s="91" t="s">
        <v>317</v>
      </c>
      <c r="E12" s="85" t="s">
        <v>255</v>
      </c>
      <c r="F12" s="250">
        <v>13000</v>
      </c>
      <c r="G12" s="80"/>
      <c r="H12" s="93" t="s">
        <v>164</v>
      </c>
      <c r="I12" s="94"/>
      <c r="J12" s="80"/>
      <c r="K12" s="95" t="s">
        <v>240</v>
      </c>
      <c r="L12" s="252">
        <f>IFERROR(_xlfn.XLOOKUP(Tabell13[[#This Row],[Produktkategori]], Tabell4[Velg kategori], Tabell4[Faktor]),"")</f>
        <v>6.699101796407185E-2</v>
      </c>
      <c r="M12" s="253" t="str">
        <f>IFERROR(_xlfn.XLOOKUP(Tabell13[[#This Row],[Produktkategori]], Tabell4[Velg kategori], Tabell4[Avfallskategori]),"")</f>
        <v>Blandet avfall</v>
      </c>
      <c r="N12" s="95"/>
      <c r="O12" s="119"/>
      <c r="P12" s="80"/>
      <c r="Q12" s="127">
        <f t="shared" si="0"/>
        <v>0</v>
      </c>
      <c r="R12" s="127">
        <f t="shared" si="1"/>
        <v>13000</v>
      </c>
      <c r="S12" s="127">
        <f t="shared" si="2"/>
        <v>0</v>
      </c>
      <c r="T12" s="127">
        <f t="shared" si="3"/>
        <v>0</v>
      </c>
      <c r="U12" s="127">
        <f t="shared" si="4"/>
        <v>0</v>
      </c>
      <c r="V12" s="127">
        <f t="shared" si="5"/>
        <v>0</v>
      </c>
      <c r="W12" s="102"/>
      <c r="X12" s="127">
        <f t="shared" si="6"/>
        <v>0</v>
      </c>
      <c r="Y12" s="127">
        <f>Tabell13[[#This Row],[Vekt (kg)]]-(Tabell13[[#This Row],[Vekt (kg)]]*Tabell13[[#This Row],[Gjenvinnbarhet]])</f>
        <v>12129.116766467067</v>
      </c>
      <c r="Z12" s="127">
        <f>Tabell13[[#This Row],[Vekt (kg)]]*Tabell13[[#This Row],[Gjenvinnbarhet]]</f>
        <v>870.88323353293401</v>
      </c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</row>
    <row r="13" spans="1:228" s="5" customFormat="1" ht="12.95" customHeight="1">
      <c r="A13" s="1"/>
      <c r="B13" s="249" t="s">
        <v>90</v>
      </c>
      <c r="C13" s="85" t="s">
        <v>90</v>
      </c>
      <c r="D13" s="91" t="s">
        <v>318</v>
      </c>
      <c r="E13" s="85" t="s">
        <v>225</v>
      </c>
      <c r="F13" s="250">
        <v>6000</v>
      </c>
      <c r="G13" s="80"/>
      <c r="H13" s="93" t="s">
        <v>80</v>
      </c>
      <c r="I13" s="94"/>
      <c r="J13" s="80"/>
      <c r="K13" s="95" t="s">
        <v>236</v>
      </c>
      <c r="L13" s="252">
        <f>IFERROR(_xlfn.XLOOKUP(Tabell13[[#This Row],[Produktkategori]], Tabell4[Velg kategori], Tabell4[Faktor]),"")</f>
        <v>0</v>
      </c>
      <c r="M13" s="253" t="str">
        <f>IFERROR(_xlfn.XLOOKUP(Tabell13[[#This Row],[Produktkategori]], Tabell4[Velg kategori], Tabell4[Avfallskategori]),"")</f>
        <v>Udefinert</v>
      </c>
      <c r="N13" s="95"/>
      <c r="O13" s="119"/>
      <c r="P13" s="80"/>
      <c r="Q13" s="127">
        <f t="shared" si="0"/>
        <v>6000</v>
      </c>
      <c r="R13" s="127">
        <f t="shared" si="1"/>
        <v>0</v>
      </c>
      <c r="S13" s="127">
        <f t="shared" si="2"/>
        <v>0</v>
      </c>
      <c r="T13" s="127">
        <f t="shared" si="3"/>
        <v>0</v>
      </c>
      <c r="U13" s="127">
        <f t="shared" si="4"/>
        <v>0</v>
      </c>
      <c r="V13" s="127">
        <f t="shared" si="5"/>
        <v>0</v>
      </c>
      <c r="W13" s="102"/>
      <c r="X13" s="127">
        <f t="shared" si="6"/>
        <v>6000</v>
      </c>
      <c r="Y13" s="127">
        <f>Tabell13[[#This Row],[Vekt (kg)]]-(Tabell13[[#This Row],[Vekt (kg)]]*Tabell13[[#This Row],[Gjenvinnbarhet]])</f>
        <v>6000</v>
      </c>
      <c r="Z13" s="127">
        <f>Tabell13[[#This Row],[Vekt (kg)]]*Tabell13[[#This Row],[Gjenvinnbarhet]]</f>
        <v>0</v>
      </c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</row>
    <row r="14" spans="1:228" s="5" customFormat="1" ht="12.95" customHeight="1">
      <c r="A14" s="1"/>
      <c r="B14" s="249" t="s">
        <v>90</v>
      </c>
      <c r="C14" s="85" t="s">
        <v>90</v>
      </c>
      <c r="D14" s="91" t="s">
        <v>235</v>
      </c>
      <c r="E14" s="85" t="s">
        <v>235</v>
      </c>
      <c r="F14" s="250">
        <v>6000</v>
      </c>
      <c r="G14" s="80"/>
      <c r="H14" s="93" t="s">
        <v>87</v>
      </c>
      <c r="I14" s="94"/>
      <c r="J14" s="80"/>
      <c r="K14" s="95" t="s">
        <v>236</v>
      </c>
      <c r="L14" s="252">
        <f>IFERROR(_xlfn.XLOOKUP(Tabell13[[#This Row],[Produktkategori]], Tabell4[Velg kategori], Tabell4[Faktor]),"")</f>
        <v>0.69032258064516128</v>
      </c>
      <c r="M14" s="253" t="str">
        <f>IFERROR(_xlfn.XLOOKUP(Tabell13[[#This Row],[Produktkategori]], Tabell4[Velg kategori], Tabell4[Avfallskategori]),"")</f>
        <v>Glass</v>
      </c>
      <c r="N14" s="95"/>
      <c r="O14" s="119"/>
      <c r="P14" s="80"/>
      <c r="Q14" s="127">
        <f t="shared" si="0"/>
        <v>0</v>
      </c>
      <c r="R14" s="127">
        <f t="shared" si="1"/>
        <v>0</v>
      </c>
      <c r="S14" s="127">
        <f t="shared" si="2"/>
        <v>6000</v>
      </c>
      <c r="T14" s="127">
        <f t="shared" si="3"/>
        <v>0</v>
      </c>
      <c r="U14" s="127">
        <f t="shared" si="4"/>
        <v>0</v>
      </c>
      <c r="V14" s="127">
        <f t="shared" si="5"/>
        <v>0</v>
      </c>
      <c r="W14" s="102"/>
      <c r="X14" s="127">
        <f t="shared" si="6"/>
        <v>6000</v>
      </c>
      <c r="Y14" s="127">
        <f>Tabell13[[#This Row],[Vekt (kg)]]-(Tabell13[[#This Row],[Vekt (kg)]]*Tabell13[[#This Row],[Gjenvinnbarhet]])</f>
        <v>1858.0645161290322</v>
      </c>
      <c r="Z14" s="127">
        <f>Tabell13[[#This Row],[Vekt (kg)]]*Tabell13[[#This Row],[Gjenvinnbarhet]]</f>
        <v>4141.9354838709678</v>
      </c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</row>
    <row r="15" spans="1:228" s="5" customFormat="1" ht="12.95" customHeight="1">
      <c r="A15" s="1"/>
      <c r="B15" s="249" t="s">
        <v>90</v>
      </c>
      <c r="C15" s="85" t="s">
        <v>90</v>
      </c>
      <c r="D15" s="91" t="s">
        <v>319</v>
      </c>
      <c r="E15" s="85" t="s">
        <v>273</v>
      </c>
      <c r="F15" s="250">
        <v>800</v>
      </c>
      <c r="G15" s="80"/>
      <c r="H15" s="93" t="s">
        <v>87</v>
      </c>
      <c r="I15" s="94"/>
      <c r="J15" s="80"/>
      <c r="K15" s="95" t="s">
        <v>240</v>
      </c>
      <c r="L15" s="252">
        <f>IFERROR(_xlfn.XLOOKUP(Tabell13[[#This Row],[Produktkategori]], Tabell4[Velg kategori], Tabell4[Faktor]),"")</f>
        <v>0.49275362318840582</v>
      </c>
      <c r="M15" s="253" t="str">
        <f>IFERROR(_xlfn.XLOOKUP(Tabell13[[#This Row],[Produktkategori]], Tabell4[Velg kategori], Tabell4[Avfallskategori]),"")</f>
        <v>Plast</v>
      </c>
      <c r="N15" s="95"/>
      <c r="O15" s="119"/>
      <c r="P15" s="80"/>
      <c r="Q15" s="127">
        <f t="shared" si="0"/>
        <v>0</v>
      </c>
      <c r="R15" s="127">
        <f t="shared" si="1"/>
        <v>0</v>
      </c>
      <c r="S15" s="127">
        <f t="shared" si="2"/>
        <v>800</v>
      </c>
      <c r="T15" s="127">
        <f t="shared" si="3"/>
        <v>0</v>
      </c>
      <c r="U15" s="127">
        <f t="shared" si="4"/>
        <v>0</v>
      </c>
      <c r="V15" s="127">
        <f t="shared" si="5"/>
        <v>0</v>
      </c>
      <c r="W15" s="102"/>
      <c r="X15" s="127">
        <f t="shared" si="6"/>
        <v>0</v>
      </c>
      <c r="Y15" s="127">
        <f>Tabell13[[#This Row],[Vekt (kg)]]-(Tabell13[[#This Row],[Vekt (kg)]]*Tabell13[[#This Row],[Gjenvinnbarhet]])</f>
        <v>405.79710144927532</v>
      </c>
      <c r="Z15" s="127">
        <f>Tabell13[[#This Row],[Vekt (kg)]]*Tabell13[[#This Row],[Gjenvinnbarhet]]</f>
        <v>394.20289855072468</v>
      </c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</row>
    <row r="16" spans="1:228" s="5" customFormat="1" ht="12.95" customHeight="1">
      <c r="A16" s="1"/>
      <c r="B16" s="249" t="s">
        <v>90</v>
      </c>
      <c r="C16" s="85" t="s">
        <v>90</v>
      </c>
      <c r="D16" s="91" t="s">
        <v>320</v>
      </c>
      <c r="E16" s="85" t="s">
        <v>228</v>
      </c>
      <c r="F16" s="250">
        <v>1500</v>
      </c>
      <c r="G16" s="80"/>
      <c r="H16" s="93" t="s">
        <v>80</v>
      </c>
      <c r="I16" s="94"/>
      <c r="J16" s="80"/>
      <c r="K16" s="95" t="s">
        <v>236</v>
      </c>
      <c r="L16" s="252">
        <f>IFERROR(_xlfn.XLOOKUP(Tabell13[[#This Row],[Produktkategori]], Tabell4[Velg kategori], Tabell4[Faktor]),"")</f>
        <v>0.39475839475839475</v>
      </c>
      <c r="M16" s="253" t="str">
        <f>IFERROR(_xlfn.XLOOKUP(Tabell13[[#This Row],[Produktkategori]], Tabell4[Velg kategori], Tabell4[Avfallskategori]),"")</f>
        <v>Betong og tegl</v>
      </c>
      <c r="N16" s="95"/>
      <c r="O16" s="254"/>
      <c r="P16" s="80"/>
      <c r="Q16" s="127">
        <f t="shared" si="0"/>
        <v>1500</v>
      </c>
      <c r="R16" s="127">
        <f t="shared" si="1"/>
        <v>0</v>
      </c>
      <c r="S16" s="127">
        <f t="shared" si="2"/>
        <v>0</v>
      </c>
      <c r="T16" s="127">
        <f t="shared" si="3"/>
        <v>0</v>
      </c>
      <c r="U16" s="127">
        <f t="shared" si="4"/>
        <v>0</v>
      </c>
      <c r="V16" s="127">
        <f t="shared" si="5"/>
        <v>0</v>
      </c>
      <c r="W16" s="102"/>
      <c r="X16" s="127">
        <f t="shared" si="6"/>
        <v>1500</v>
      </c>
      <c r="Y16" s="127">
        <f>Tabell13[[#This Row],[Vekt (kg)]]-(Tabell13[[#This Row],[Vekt (kg)]]*Tabell13[[#This Row],[Gjenvinnbarhet]])</f>
        <v>907.86240786240785</v>
      </c>
      <c r="Z16" s="127">
        <f>Tabell13[[#This Row],[Vekt (kg)]]*Tabell13[[#This Row],[Gjenvinnbarhet]]</f>
        <v>592.13759213759215</v>
      </c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</row>
    <row r="17" spans="1:228" s="5" customFormat="1" ht="12.95" customHeight="1">
      <c r="A17" s="1"/>
      <c r="B17" s="249" t="s">
        <v>90</v>
      </c>
      <c r="C17" s="85" t="s">
        <v>90</v>
      </c>
      <c r="D17" s="91" t="s">
        <v>321</v>
      </c>
      <c r="E17" s="85" t="s">
        <v>251</v>
      </c>
      <c r="F17" s="250">
        <v>600</v>
      </c>
      <c r="G17" s="80"/>
      <c r="H17" s="93" t="s">
        <v>87</v>
      </c>
      <c r="I17" s="94"/>
      <c r="J17" s="80"/>
      <c r="K17" s="95" t="s">
        <v>236</v>
      </c>
      <c r="L17" s="252">
        <f>IFERROR(_xlfn.XLOOKUP(Tabell13[[#This Row],[Produktkategori]], Tabell4[Velg kategori], Tabell4[Faktor]),"")</f>
        <v>0.99242424242424243</v>
      </c>
      <c r="M17" s="253" t="str">
        <f>IFERROR(_xlfn.XLOOKUP(Tabell13[[#This Row],[Produktkategori]], Tabell4[Velg kategori], Tabell4[Avfallskategori]),"")</f>
        <v>Metall</v>
      </c>
      <c r="N17" s="95"/>
      <c r="O17" s="119"/>
      <c r="P17" s="80"/>
      <c r="Q17" s="127">
        <f t="shared" si="0"/>
        <v>0</v>
      </c>
      <c r="R17" s="127">
        <f t="shared" si="1"/>
        <v>0</v>
      </c>
      <c r="S17" s="127">
        <f t="shared" si="2"/>
        <v>600</v>
      </c>
      <c r="T17" s="127">
        <f t="shared" si="3"/>
        <v>0</v>
      </c>
      <c r="U17" s="127">
        <f t="shared" si="4"/>
        <v>0</v>
      </c>
      <c r="V17" s="127">
        <f t="shared" si="5"/>
        <v>0</v>
      </c>
      <c r="W17" s="102"/>
      <c r="X17" s="127">
        <f t="shared" si="6"/>
        <v>600</v>
      </c>
      <c r="Y17" s="127">
        <f>Tabell13[[#This Row],[Vekt (kg)]]-(Tabell13[[#This Row],[Vekt (kg)]]*Tabell13[[#This Row],[Gjenvinnbarhet]])</f>
        <v>4.5454545454545041</v>
      </c>
      <c r="Z17" s="127">
        <f>Tabell13[[#This Row],[Vekt (kg)]]*Tabell13[[#This Row],[Gjenvinnbarhet]]</f>
        <v>595.4545454545455</v>
      </c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</row>
    <row r="18" spans="1:228" s="5" customFormat="1" ht="12.95" customHeight="1">
      <c r="A18" s="1"/>
      <c r="B18" s="249" t="s">
        <v>90</v>
      </c>
      <c r="C18" s="85" t="s">
        <v>90</v>
      </c>
      <c r="D18" s="91" t="s">
        <v>322</v>
      </c>
      <c r="E18" s="85" t="s">
        <v>251</v>
      </c>
      <c r="F18" s="250">
        <v>500</v>
      </c>
      <c r="G18" s="80"/>
      <c r="H18" s="93" t="s">
        <v>87</v>
      </c>
      <c r="I18" s="94"/>
      <c r="J18" s="80"/>
      <c r="K18" s="95" t="s">
        <v>236</v>
      </c>
      <c r="L18" s="252">
        <f>IFERROR(_xlfn.XLOOKUP(Tabell13[[#This Row],[Produktkategori]], Tabell4[Velg kategori], Tabell4[Faktor]),"")</f>
        <v>0.99242424242424243</v>
      </c>
      <c r="M18" s="253" t="str">
        <f>IFERROR(_xlfn.XLOOKUP(Tabell13[[#This Row],[Produktkategori]], Tabell4[Velg kategori], Tabell4[Avfallskategori]),"")</f>
        <v>Metall</v>
      </c>
      <c r="N18" s="95"/>
      <c r="O18" s="119"/>
      <c r="P18" s="80"/>
      <c r="Q18" s="127">
        <f t="shared" si="0"/>
        <v>0</v>
      </c>
      <c r="R18" s="127">
        <f t="shared" si="1"/>
        <v>0</v>
      </c>
      <c r="S18" s="127">
        <f t="shared" si="2"/>
        <v>500</v>
      </c>
      <c r="T18" s="127">
        <f t="shared" si="3"/>
        <v>0</v>
      </c>
      <c r="U18" s="127">
        <f t="shared" si="4"/>
        <v>0</v>
      </c>
      <c r="V18" s="127">
        <f t="shared" si="5"/>
        <v>0</v>
      </c>
      <c r="W18" s="102"/>
      <c r="X18" s="127">
        <f t="shared" si="6"/>
        <v>500</v>
      </c>
      <c r="Y18" s="127">
        <f>Tabell13[[#This Row],[Vekt (kg)]]-(Tabell13[[#This Row],[Vekt (kg)]]*Tabell13[[#This Row],[Gjenvinnbarhet]])</f>
        <v>3.7878787878788103</v>
      </c>
      <c r="Z18" s="127">
        <f>Tabell13[[#This Row],[Vekt (kg)]]*Tabell13[[#This Row],[Gjenvinnbarhet]]</f>
        <v>496.21212121212119</v>
      </c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</row>
    <row r="19" spans="1:228" s="5" customFormat="1" ht="12.95" customHeight="1">
      <c r="A19" s="1"/>
      <c r="B19" s="249" t="s">
        <v>90</v>
      </c>
      <c r="C19" s="85" t="s">
        <v>90</v>
      </c>
      <c r="D19" s="91" t="s">
        <v>323</v>
      </c>
      <c r="E19" s="85" t="s">
        <v>255</v>
      </c>
      <c r="F19" s="250">
        <v>400</v>
      </c>
      <c r="G19" s="80"/>
      <c r="H19" s="93" t="s">
        <v>164</v>
      </c>
      <c r="I19" s="94"/>
      <c r="J19" s="80"/>
      <c r="K19" s="95" t="s">
        <v>236</v>
      </c>
      <c r="L19" s="252">
        <f>IFERROR(_xlfn.XLOOKUP(Tabell13[[#This Row],[Produktkategori]], Tabell4[Velg kategori], Tabell4[Faktor]),"")</f>
        <v>6.699101796407185E-2</v>
      </c>
      <c r="M19" s="253" t="str">
        <f>IFERROR(_xlfn.XLOOKUP(Tabell13[[#This Row],[Produktkategori]], Tabell4[Velg kategori], Tabell4[Avfallskategori]),"")</f>
        <v>Blandet avfall</v>
      </c>
      <c r="N19" s="95"/>
      <c r="O19" s="119"/>
      <c r="P19" s="80"/>
      <c r="Q19" s="127">
        <f t="shared" si="0"/>
        <v>0</v>
      </c>
      <c r="R19" s="127">
        <f t="shared" si="1"/>
        <v>400</v>
      </c>
      <c r="S19" s="127">
        <f t="shared" si="2"/>
        <v>0</v>
      </c>
      <c r="T19" s="127">
        <f t="shared" si="3"/>
        <v>0</v>
      </c>
      <c r="U19" s="127">
        <f t="shared" si="4"/>
        <v>0</v>
      </c>
      <c r="V19" s="127">
        <f t="shared" si="5"/>
        <v>0</v>
      </c>
      <c r="W19" s="102"/>
      <c r="X19" s="127">
        <f t="shared" si="6"/>
        <v>400</v>
      </c>
      <c r="Y19" s="127">
        <f>Tabell13[[#This Row],[Vekt (kg)]]-(Tabell13[[#This Row],[Vekt (kg)]]*Tabell13[[#This Row],[Gjenvinnbarhet]])</f>
        <v>373.20359281437123</v>
      </c>
      <c r="Z19" s="127">
        <f>Tabell13[[#This Row],[Vekt (kg)]]*Tabell13[[#This Row],[Gjenvinnbarhet]]</f>
        <v>26.796407185628741</v>
      </c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</row>
    <row r="20" spans="1:228" s="5" customFormat="1" ht="12.95" customHeight="1">
      <c r="A20" s="1"/>
      <c r="B20" s="249" t="s">
        <v>92</v>
      </c>
      <c r="C20" s="85" t="s">
        <v>92</v>
      </c>
      <c r="D20" s="91" t="s">
        <v>320</v>
      </c>
      <c r="E20" s="85" t="s">
        <v>228</v>
      </c>
      <c r="F20" s="250">
        <v>130000</v>
      </c>
      <c r="G20" s="80"/>
      <c r="H20" s="93" t="s">
        <v>91</v>
      </c>
      <c r="I20" s="94"/>
      <c r="J20" s="80"/>
      <c r="K20" s="95" t="s">
        <v>236</v>
      </c>
      <c r="L20" s="252">
        <f>IFERROR(_xlfn.XLOOKUP(Tabell13[[#This Row],[Produktkategori]], Tabell4[Velg kategori], Tabell4[Faktor]),"")</f>
        <v>0.39475839475839475</v>
      </c>
      <c r="M20" s="253" t="str">
        <f>IFERROR(_xlfn.XLOOKUP(Tabell13[[#This Row],[Produktkategori]], Tabell4[Velg kategori], Tabell4[Avfallskategori]),"")</f>
        <v>Betong og tegl</v>
      </c>
      <c r="N20" s="95"/>
      <c r="O20" s="119"/>
      <c r="P20" s="80"/>
      <c r="Q20" s="127">
        <f t="shared" si="0"/>
        <v>0</v>
      </c>
      <c r="R20" s="127">
        <f t="shared" si="1"/>
        <v>0</v>
      </c>
      <c r="S20" s="127">
        <f t="shared" si="2"/>
        <v>0</v>
      </c>
      <c r="T20" s="127">
        <f t="shared" si="3"/>
        <v>0</v>
      </c>
      <c r="U20" s="127">
        <f t="shared" si="4"/>
        <v>0</v>
      </c>
      <c r="V20" s="127">
        <f t="shared" si="5"/>
        <v>130000</v>
      </c>
      <c r="W20" s="102"/>
      <c r="X20" s="127">
        <f t="shared" si="6"/>
        <v>130000</v>
      </c>
      <c r="Y20" s="127">
        <f>Tabell13[[#This Row],[Vekt (kg)]]-(Tabell13[[#This Row],[Vekt (kg)]]*Tabell13[[#This Row],[Gjenvinnbarhet]])</f>
        <v>78681.408681408677</v>
      </c>
      <c r="Z20" s="127">
        <f>Tabell13[[#This Row],[Vekt (kg)]]*Tabell13[[#This Row],[Gjenvinnbarhet]]</f>
        <v>51318.591318591316</v>
      </c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</row>
    <row r="21" spans="1:228" s="5" customFormat="1" ht="12.95" customHeight="1">
      <c r="A21" s="1"/>
      <c r="B21" s="249" t="s">
        <v>92</v>
      </c>
      <c r="C21" s="85" t="s">
        <v>92</v>
      </c>
      <c r="D21" s="91" t="s">
        <v>235</v>
      </c>
      <c r="E21" s="85" t="s">
        <v>235</v>
      </c>
      <c r="F21" s="250">
        <v>30000</v>
      </c>
      <c r="G21" s="80"/>
      <c r="H21" s="93" t="s">
        <v>164</v>
      </c>
      <c r="I21" s="94"/>
      <c r="J21" s="80"/>
      <c r="K21" s="95" t="s">
        <v>236</v>
      </c>
      <c r="L21" s="252">
        <f>IFERROR(_xlfn.XLOOKUP(Tabell13[[#This Row],[Produktkategori]], Tabell4[Velg kategori], Tabell4[Faktor]),"")</f>
        <v>0.69032258064516128</v>
      </c>
      <c r="M21" s="253" t="str">
        <f>IFERROR(_xlfn.XLOOKUP(Tabell13[[#This Row],[Produktkategori]], Tabell4[Velg kategori], Tabell4[Avfallskategori]),"")</f>
        <v>Glass</v>
      </c>
      <c r="N21" s="95"/>
      <c r="O21" s="119"/>
      <c r="P21" s="80"/>
      <c r="Q21" s="127">
        <f t="shared" si="0"/>
        <v>0</v>
      </c>
      <c r="R21" s="127">
        <f t="shared" si="1"/>
        <v>30000</v>
      </c>
      <c r="S21" s="127">
        <f t="shared" si="2"/>
        <v>0</v>
      </c>
      <c r="T21" s="127">
        <f t="shared" si="3"/>
        <v>0</v>
      </c>
      <c r="U21" s="127">
        <f t="shared" si="4"/>
        <v>0</v>
      </c>
      <c r="V21" s="127">
        <f t="shared" si="5"/>
        <v>0</v>
      </c>
      <c r="W21" s="102"/>
      <c r="X21" s="127">
        <f t="shared" si="6"/>
        <v>30000</v>
      </c>
      <c r="Y21" s="127">
        <f>Tabell13[[#This Row],[Vekt (kg)]]-(Tabell13[[#This Row],[Vekt (kg)]]*Tabell13[[#This Row],[Gjenvinnbarhet]])</f>
        <v>9290.3225806451628</v>
      </c>
      <c r="Z21" s="127">
        <f>Tabell13[[#This Row],[Vekt (kg)]]*Tabell13[[#This Row],[Gjenvinnbarhet]]</f>
        <v>20709.677419354837</v>
      </c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</row>
    <row r="22" spans="1:228" s="5" customFormat="1" ht="12.95" customHeight="1">
      <c r="A22" s="1"/>
      <c r="B22" s="249" t="s">
        <v>92</v>
      </c>
      <c r="C22" s="85" t="s">
        <v>92</v>
      </c>
      <c r="D22" s="91" t="s">
        <v>324</v>
      </c>
      <c r="E22" s="85" t="s">
        <v>258</v>
      </c>
      <c r="F22" s="250">
        <v>14000</v>
      </c>
      <c r="G22" s="80"/>
      <c r="H22" s="93" t="s">
        <v>87</v>
      </c>
      <c r="I22" s="94"/>
      <c r="J22" s="80"/>
      <c r="K22" s="95" t="s">
        <v>240</v>
      </c>
      <c r="L22" s="252">
        <f>IFERROR(_xlfn.XLOOKUP(Tabell13[[#This Row],[Produktkategori]], Tabell4[Velg kategori], Tabell4[Faktor]),"")</f>
        <v>6.699101796407185E-2</v>
      </c>
      <c r="M22" s="253" t="str">
        <f>IFERROR(_xlfn.XLOOKUP(Tabell13[[#This Row],[Produktkategori]], Tabell4[Velg kategori], Tabell4[Avfallskategori]),"")</f>
        <v>Blandet avfall</v>
      </c>
      <c r="N22" s="95"/>
      <c r="O22" s="119"/>
      <c r="P22" s="80"/>
      <c r="Q22" s="127">
        <f t="shared" si="0"/>
        <v>0</v>
      </c>
      <c r="R22" s="127">
        <f t="shared" si="1"/>
        <v>0</v>
      </c>
      <c r="S22" s="127">
        <f t="shared" si="2"/>
        <v>14000</v>
      </c>
      <c r="T22" s="127">
        <f t="shared" si="3"/>
        <v>0</v>
      </c>
      <c r="U22" s="127">
        <f t="shared" si="4"/>
        <v>0</v>
      </c>
      <c r="V22" s="127">
        <f t="shared" si="5"/>
        <v>0</v>
      </c>
      <c r="W22" s="102"/>
      <c r="X22" s="127">
        <f t="shared" si="6"/>
        <v>0</v>
      </c>
      <c r="Y22" s="127">
        <f>Tabell13[[#This Row],[Vekt (kg)]]-(Tabell13[[#This Row],[Vekt (kg)]]*Tabell13[[#This Row],[Gjenvinnbarhet]])</f>
        <v>13062.125748502995</v>
      </c>
      <c r="Z22" s="127">
        <f>Tabell13[[#This Row],[Vekt (kg)]]*Tabell13[[#This Row],[Gjenvinnbarhet]]</f>
        <v>937.87425149700596</v>
      </c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</row>
    <row r="23" spans="1:228" s="5" customFormat="1" ht="12.95" customHeight="1">
      <c r="A23" s="1"/>
      <c r="B23" s="249" t="s">
        <v>92</v>
      </c>
      <c r="C23" s="85" t="s">
        <v>92</v>
      </c>
      <c r="D23" s="91" t="s">
        <v>325</v>
      </c>
      <c r="E23" s="85" t="s">
        <v>255</v>
      </c>
      <c r="F23" s="250">
        <v>4000</v>
      </c>
      <c r="G23" s="80"/>
      <c r="H23" s="93" t="s">
        <v>164</v>
      </c>
      <c r="I23" s="94"/>
      <c r="J23" s="80"/>
      <c r="K23" s="95" t="s">
        <v>236</v>
      </c>
      <c r="L23" s="252">
        <f>IFERROR(_xlfn.XLOOKUP(Tabell13[[#This Row],[Produktkategori]], Tabell4[Velg kategori], Tabell4[Faktor]),"")</f>
        <v>6.699101796407185E-2</v>
      </c>
      <c r="M23" s="253" t="str">
        <f>IFERROR(_xlfn.XLOOKUP(Tabell13[[#This Row],[Produktkategori]], Tabell4[Velg kategori], Tabell4[Avfallskategori]),"")</f>
        <v>Blandet avfall</v>
      </c>
      <c r="N23" s="95"/>
      <c r="O23" s="119"/>
      <c r="P23" s="80"/>
      <c r="Q23" s="127">
        <f t="shared" si="0"/>
        <v>0</v>
      </c>
      <c r="R23" s="127">
        <f t="shared" si="1"/>
        <v>4000</v>
      </c>
      <c r="S23" s="127">
        <f t="shared" si="2"/>
        <v>0</v>
      </c>
      <c r="T23" s="127">
        <f t="shared" si="3"/>
        <v>0</v>
      </c>
      <c r="U23" s="127">
        <f t="shared" si="4"/>
        <v>0</v>
      </c>
      <c r="V23" s="127">
        <f t="shared" si="5"/>
        <v>0</v>
      </c>
      <c r="W23" s="102"/>
      <c r="X23" s="127">
        <f t="shared" si="6"/>
        <v>4000</v>
      </c>
      <c r="Y23" s="127">
        <f>Tabell13[[#This Row],[Vekt (kg)]]-(Tabell13[[#This Row],[Vekt (kg)]]*Tabell13[[#This Row],[Gjenvinnbarhet]])</f>
        <v>3732.0359281437127</v>
      </c>
      <c r="Z23" s="127">
        <f>Tabell13[[#This Row],[Vekt (kg)]]*Tabell13[[#This Row],[Gjenvinnbarhet]]</f>
        <v>267.96407185628738</v>
      </c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</row>
    <row r="24" spans="1:228" s="5" customFormat="1" ht="12.95" customHeight="1">
      <c r="A24" s="1"/>
      <c r="B24" s="249" t="s">
        <v>92</v>
      </c>
      <c r="C24" s="85" t="s">
        <v>92</v>
      </c>
      <c r="D24" s="91" t="s">
        <v>325</v>
      </c>
      <c r="E24" s="85" t="s">
        <v>251</v>
      </c>
      <c r="F24" s="250">
        <v>200</v>
      </c>
      <c r="G24" s="80"/>
      <c r="H24" s="93" t="s">
        <v>87</v>
      </c>
      <c r="I24" s="94"/>
      <c r="J24" s="80"/>
      <c r="K24" s="95" t="s">
        <v>236</v>
      </c>
      <c r="L24" s="252">
        <f>IFERROR(_xlfn.XLOOKUP(Tabell13[[#This Row],[Produktkategori]], Tabell4[Velg kategori], Tabell4[Faktor]),"")</f>
        <v>0.99242424242424243</v>
      </c>
      <c r="M24" s="253" t="str">
        <f>IFERROR(_xlfn.XLOOKUP(Tabell13[[#This Row],[Produktkategori]], Tabell4[Velg kategori], Tabell4[Avfallskategori]),"")</f>
        <v>Metall</v>
      </c>
      <c r="N24" s="95"/>
      <c r="O24" s="119"/>
      <c r="P24" s="80"/>
      <c r="Q24" s="127">
        <f t="shared" si="0"/>
        <v>0</v>
      </c>
      <c r="R24" s="127">
        <f t="shared" si="1"/>
        <v>0</v>
      </c>
      <c r="S24" s="127">
        <f t="shared" si="2"/>
        <v>200</v>
      </c>
      <c r="T24" s="127">
        <f t="shared" si="3"/>
        <v>0</v>
      </c>
      <c r="U24" s="127">
        <f t="shared" si="4"/>
        <v>0</v>
      </c>
      <c r="V24" s="127">
        <f t="shared" si="5"/>
        <v>0</v>
      </c>
      <c r="W24" s="102"/>
      <c r="X24" s="127">
        <f t="shared" si="6"/>
        <v>200</v>
      </c>
      <c r="Y24" s="127">
        <f>Tabell13[[#This Row],[Vekt (kg)]]-(Tabell13[[#This Row],[Vekt (kg)]]*Tabell13[[#This Row],[Gjenvinnbarhet]])</f>
        <v>1.5151515151515014</v>
      </c>
      <c r="Z24" s="127">
        <f>Tabell13[[#This Row],[Vekt (kg)]]*Tabell13[[#This Row],[Gjenvinnbarhet]]</f>
        <v>198.4848484848485</v>
      </c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</row>
    <row r="25" spans="1:228" s="5" customFormat="1" ht="12.95" customHeight="1">
      <c r="A25" s="1"/>
      <c r="B25" s="249" t="s">
        <v>93</v>
      </c>
      <c r="C25" s="85" t="s">
        <v>93</v>
      </c>
      <c r="D25" s="91" t="s">
        <v>326</v>
      </c>
      <c r="E25" s="85" t="s">
        <v>228</v>
      </c>
      <c r="F25" s="250">
        <v>100000</v>
      </c>
      <c r="G25" s="80"/>
      <c r="H25" s="93" t="s">
        <v>80</v>
      </c>
      <c r="I25" s="94"/>
      <c r="J25" s="80"/>
      <c r="K25" s="95" t="s">
        <v>236</v>
      </c>
      <c r="L25" s="252">
        <f>IFERROR(_xlfn.XLOOKUP(Tabell13[[#This Row],[Produktkategori]], Tabell4[Velg kategori], Tabell4[Faktor]),"")</f>
        <v>0.39475839475839475</v>
      </c>
      <c r="M25" s="253" t="str">
        <f>IFERROR(_xlfn.XLOOKUP(Tabell13[[#This Row],[Produktkategori]], Tabell4[Velg kategori], Tabell4[Avfallskategori]),"")</f>
        <v>Betong og tegl</v>
      </c>
      <c r="N25" s="95"/>
      <c r="O25" s="119"/>
      <c r="P25" s="80"/>
      <c r="Q25" s="127">
        <f t="shared" si="0"/>
        <v>100000</v>
      </c>
      <c r="R25" s="127">
        <f t="shared" si="1"/>
        <v>0</v>
      </c>
      <c r="S25" s="127">
        <f t="shared" si="2"/>
        <v>0</v>
      </c>
      <c r="T25" s="127">
        <f t="shared" si="3"/>
        <v>0</v>
      </c>
      <c r="U25" s="127">
        <f t="shared" si="4"/>
        <v>0</v>
      </c>
      <c r="V25" s="127">
        <f t="shared" si="5"/>
        <v>0</v>
      </c>
      <c r="W25" s="102"/>
      <c r="X25" s="127">
        <f t="shared" si="6"/>
        <v>100000</v>
      </c>
      <c r="Y25" s="127">
        <f>Tabell13[[#This Row],[Vekt (kg)]]-(Tabell13[[#This Row],[Vekt (kg)]]*Tabell13[[#This Row],[Gjenvinnbarhet]])</f>
        <v>60524.160524160528</v>
      </c>
      <c r="Z25" s="127">
        <f>Tabell13[[#This Row],[Vekt (kg)]]*Tabell13[[#This Row],[Gjenvinnbarhet]]</f>
        <v>39475.839475839472</v>
      </c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</row>
    <row r="26" spans="1:228" s="5" customFormat="1" ht="12.95" customHeight="1">
      <c r="A26" s="1"/>
      <c r="B26" s="249" t="s">
        <v>93</v>
      </c>
      <c r="C26" s="85" t="s">
        <v>93</v>
      </c>
      <c r="D26" s="91" t="s">
        <v>327</v>
      </c>
      <c r="E26" s="85" t="s">
        <v>274</v>
      </c>
      <c r="F26" s="250">
        <v>17000</v>
      </c>
      <c r="G26" s="80"/>
      <c r="H26" s="93" t="s">
        <v>164</v>
      </c>
      <c r="I26" s="94"/>
      <c r="J26" s="80"/>
      <c r="K26" s="95" t="s">
        <v>236</v>
      </c>
      <c r="L26" s="252">
        <f>IFERROR(_xlfn.XLOOKUP(Tabell13[[#This Row],[Produktkategori]], Tabell4[Velg kategori], Tabell4[Faktor]),"")</f>
        <v>0</v>
      </c>
      <c r="M26" s="253" t="str">
        <f>IFERROR(_xlfn.XLOOKUP(Tabell13[[#This Row],[Produktkategori]], Tabell4[Velg kategori], Tabell4[Avfallskategori]),"")</f>
        <v>Tekstiler</v>
      </c>
      <c r="N26" s="95"/>
      <c r="O26" s="119"/>
      <c r="P26" s="80"/>
      <c r="Q26" s="127">
        <f t="shared" si="0"/>
        <v>0</v>
      </c>
      <c r="R26" s="127">
        <f t="shared" si="1"/>
        <v>17000</v>
      </c>
      <c r="S26" s="127">
        <f t="shared" si="2"/>
        <v>0</v>
      </c>
      <c r="T26" s="127">
        <f t="shared" si="3"/>
        <v>0</v>
      </c>
      <c r="U26" s="127">
        <f t="shared" si="4"/>
        <v>0</v>
      </c>
      <c r="V26" s="127">
        <f t="shared" si="5"/>
        <v>0</v>
      </c>
      <c r="W26" s="102"/>
      <c r="X26" s="127">
        <f t="shared" si="6"/>
        <v>17000</v>
      </c>
      <c r="Y26" s="127">
        <f>Tabell13[[#This Row],[Vekt (kg)]]-(Tabell13[[#This Row],[Vekt (kg)]]*Tabell13[[#This Row],[Gjenvinnbarhet]])</f>
        <v>17000</v>
      </c>
      <c r="Z26" s="127">
        <f>Tabell13[[#This Row],[Vekt (kg)]]*Tabell13[[#This Row],[Gjenvinnbarhet]]</f>
        <v>0</v>
      </c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</row>
    <row r="27" spans="1:228" s="5" customFormat="1" ht="12.95" customHeight="1">
      <c r="A27" s="1"/>
      <c r="B27" s="249" t="s">
        <v>93</v>
      </c>
      <c r="C27" s="85" t="s">
        <v>93</v>
      </c>
      <c r="D27" s="91" t="s">
        <v>328</v>
      </c>
      <c r="E27" s="85" t="s">
        <v>276</v>
      </c>
      <c r="F27" s="250">
        <v>15000</v>
      </c>
      <c r="G27" s="80"/>
      <c r="H27" s="93" t="s">
        <v>91</v>
      </c>
      <c r="I27" s="94"/>
      <c r="J27" s="80"/>
      <c r="K27" s="95" t="s">
        <v>236</v>
      </c>
      <c r="L27" s="252">
        <f>IFERROR(_xlfn.XLOOKUP(Tabell13[[#This Row],[Produktkategori]], Tabell4[Velg kategori], Tabell4[Faktor]),"")</f>
        <v>0.115527950310559</v>
      </c>
      <c r="M27" s="253" t="str">
        <f>IFERROR(_xlfn.XLOOKUP(Tabell13[[#This Row],[Produktkategori]], Tabell4[Velg kategori], Tabell4[Avfallskategori]),"")</f>
        <v>Trevirke</v>
      </c>
      <c r="N27" s="95"/>
      <c r="O27" s="119"/>
      <c r="P27" s="80"/>
      <c r="Q27" s="127">
        <f t="shared" si="0"/>
        <v>0</v>
      </c>
      <c r="R27" s="127">
        <f t="shared" si="1"/>
        <v>0</v>
      </c>
      <c r="S27" s="127">
        <f t="shared" si="2"/>
        <v>0</v>
      </c>
      <c r="T27" s="127">
        <f t="shared" si="3"/>
        <v>0</v>
      </c>
      <c r="U27" s="127">
        <f t="shared" si="4"/>
        <v>0</v>
      </c>
      <c r="V27" s="127">
        <f t="shared" si="5"/>
        <v>15000</v>
      </c>
      <c r="W27" s="102"/>
      <c r="X27" s="127">
        <f t="shared" si="6"/>
        <v>15000</v>
      </c>
      <c r="Y27" s="127">
        <f>Tabell13[[#This Row],[Vekt (kg)]]-(Tabell13[[#This Row],[Vekt (kg)]]*Tabell13[[#This Row],[Gjenvinnbarhet]])</f>
        <v>13267.080745341615</v>
      </c>
      <c r="Z27" s="127">
        <f>Tabell13[[#This Row],[Vekt (kg)]]*Tabell13[[#This Row],[Gjenvinnbarhet]]</f>
        <v>1732.9192546583849</v>
      </c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</row>
    <row r="28" spans="1:228" s="5" customFormat="1" ht="12.95" customHeight="1">
      <c r="A28" s="1"/>
      <c r="B28" s="249" t="s">
        <v>93</v>
      </c>
      <c r="C28" s="85" t="s">
        <v>93</v>
      </c>
      <c r="D28" s="91" t="s">
        <v>329</v>
      </c>
      <c r="E28" s="85" t="s">
        <v>276</v>
      </c>
      <c r="F28" s="250">
        <v>10000</v>
      </c>
      <c r="G28" s="80"/>
      <c r="H28" s="93" t="s">
        <v>91</v>
      </c>
      <c r="I28" s="94"/>
      <c r="J28" s="80"/>
      <c r="K28" s="95" t="s">
        <v>240</v>
      </c>
      <c r="L28" s="252">
        <f>IFERROR(_xlfn.XLOOKUP(Tabell13[[#This Row],[Produktkategori]], Tabell4[Velg kategori], Tabell4[Faktor]),"")</f>
        <v>0.115527950310559</v>
      </c>
      <c r="M28" s="253" t="str">
        <f>IFERROR(_xlfn.XLOOKUP(Tabell13[[#This Row],[Produktkategori]], Tabell4[Velg kategori], Tabell4[Avfallskategori]),"")</f>
        <v>Trevirke</v>
      </c>
      <c r="N28" s="95"/>
      <c r="O28" s="119"/>
      <c r="P28" s="80"/>
      <c r="Q28" s="127">
        <f t="shared" si="0"/>
        <v>0</v>
      </c>
      <c r="R28" s="127">
        <f t="shared" si="1"/>
        <v>0</v>
      </c>
      <c r="S28" s="127">
        <f t="shared" si="2"/>
        <v>0</v>
      </c>
      <c r="T28" s="127">
        <f t="shared" si="3"/>
        <v>0</v>
      </c>
      <c r="U28" s="127">
        <f t="shared" si="4"/>
        <v>0</v>
      </c>
      <c r="V28" s="127">
        <f t="shared" si="5"/>
        <v>10000</v>
      </c>
      <c r="W28" s="102"/>
      <c r="X28" s="127">
        <f t="shared" si="6"/>
        <v>0</v>
      </c>
      <c r="Y28" s="127">
        <f>Tabell13[[#This Row],[Vekt (kg)]]-(Tabell13[[#This Row],[Vekt (kg)]]*Tabell13[[#This Row],[Gjenvinnbarhet]])</f>
        <v>8844.7204968944097</v>
      </c>
      <c r="Z28" s="127">
        <f>Tabell13[[#This Row],[Vekt (kg)]]*Tabell13[[#This Row],[Gjenvinnbarhet]]</f>
        <v>1155.27950310559</v>
      </c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</row>
    <row r="29" spans="1:228" s="5" customFormat="1" ht="12.95" customHeight="1">
      <c r="A29" s="1"/>
      <c r="B29" s="249" t="s">
        <v>93</v>
      </c>
      <c r="C29" s="85" t="s">
        <v>93</v>
      </c>
      <c r="D29" s="91" t="s">
        <v>330</v>
      </c>
      <c r="E29" s="85" t="s">
        <v>258</v>
      </c>
      <c r="F29" s="250">
        <v>4000</v>
      </c>
      <c r="G29" s="80"/>
      <c r="H29" s="93" t="s">
        <v>87</v>
      </c>
      <c r="I29" s="94"/>
      <c r="J29" s="80"/>
      <c r="K29" s="95" t="s">
        <v>240</v>
      </c>
      <c r="L29" s="252">
        <f>IFERROR(_xlfn.XLOOKUP(Tabell13[[#This Row],[Produktkategori]], Tabell4[Velg kategori], Tabell4[Faktor]),"")</f>
        <v>6.699101796407185E-2</v>
      </c>
      <c r="M29" s="253" t="str">
        <f>IFERROR(_xlfn.XLOOKUP(Tabell13[[#This Row],[Produktkategori]], Tabell4[Velg kategori], Tabell4[Avfallskategori]),"")</f>
        <v>Blandet avfall</v>
      </c>
      <c r="N29" s="95"/>
      <c r="O29" s="119"/>
      <c r="P29" s="80"/>
      <c r="Q29" s="127">
        <f t="shared" si="0"/>
        <v>0</v>
      </c>
      <c r="R29" s="127">
        <f t="shared" si="1"/>
        <v>0</v>
      </c>
      <c r="S29" s="127">
        <f t="shared" si="2"/>
        <v>4000</v>
      </c>
      <c r="T29" s="127">
        <f t="shared" si="3"/>
        <v>0</v>
      </c>
      <c r="U29" s="127">
        <f t="shared" si="4"/>
        <v>0</v>
      </c>
      <c r="V29" s="127">
        <f t="shared" si="5"/>
        <v>0</v>
      </c>
      <c r="W29" s="102"/>
      <c r="X29" s="127">
        <f t="shared" si="6"/>
        <v>0</v>
      </c>
      <c r="Y29" s="127">
        <f>Tabell13[[#This Row],[Vekt (kg)]]-(Tabell13[[#This Row],[Vekt (kg)]]*Tabell13[[#This Row],[Gjenvinnbarhet]])</f>
        <v>3732.0359281437127</v>
      </c>
      <c r="Z29" s="127">
        <f>Tabell13[[#This Row],[Vekt (kg)]]*Tabell13[[#This Row],[Gjenvinnbarhet]]</f>
        <v>267.96407185628738</v>
      </c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</row>
    <row r="30" spans="1:228" s="5" customFormat="1" ht="12.95" customHeight="1">
      <c r="A30" s="1"/>
      <c r="B30" s="249" t="s">
        <v>94</v>
      </c>
      <c r="C30" s="85" t="s">
        <v>94</v>
      </c>
      <c r="D30" s="91" t="s">
        <v>331</v>
      </c>
      <c r="E30" s="85" t="s">
        <v>228</v>
      </c>
      <c r="F30" s="250">
        <v>200000</v>
      </c>
      <c r="G30" s="80"/>
      <c r="H30" s="93" t="s">
        <v>91</v>
      </c>
      <c r="I30" s="94"/>
      <c r="J30" s="80"/>
      <c r="K30" s="95" t="s">
        <v>236</v>
      </c>
      <c r="L30" s="252">
        <f>IFERROR(_xlfn.XLOOKUP(Tabell13[[#This Row],[Produktkategori]], Tabell4[Velg kategori], Tabell4[Faktor]),"")</f>
        <v>0.39475839475839475</v>
      </c>
      <c r="M30" s="253" t="str">
        <f>IFERROR(_xlfn.XLOOKUP(Tabell13[[#This Row],[Produktkategori]], Tabell4[Velg kategori], Tabell4[Avfallskategori]),"")</f>
        <v>Betong og tegl</v>
      </c>
      <c r="N30" s="95"/>
      <c r="O30" s="119"/>
      <c r="P30" s="80"/>
      <c r="Q30" s="127">
        <f t="shared" si="0"/>
        <v>0</v>
      </c>
      <c r="R30" s="127">
        <f t="shared" si="1"/>
        <v>0</v>
      </c>
      <c r="S30" s="127">
        <f t="shared" si="2"/>
        <v>0</v>
      </c>
      <c r="T30" s="127">
        <f t="shared" si="3"/>
        <v>0</v>
      </c>
      <c r="U30" s="127">
        <f t="shared" si="4"/>
        <v>0</v>
      </c>
      <c r="V30" s="127">
        <f t="shared" si="5"/>
        <v>200000</v>
      </c>
      <c r="W30" s="102"/>
      <c r="X30" s="127">
        <f t="shared" si="6"/>
        <v>200000</v>
      </c>
      <c r="Y30" s="127">
        <f>Tabell13[[#This Row],[Vekt (kg)]]-(Tabell13[[#This Row],[Vekt (kg)]]*Tabell13[[#This Row],[Gjenvinnbarhet]])</f>
        <v>121048.32104832106</v>
      </c>
      <c r="Z30" s="127">
        <f>Tabell13[[#This Row],[Vekt (kg)]]*Tabell13[[#This Row],[Gjenvinnbarhet]]</f>
        <v>78951.678951678943</v>
      </c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</row>
    <row r="31" spans="1:228" s="5" customFormat="1" ht="12.95" customHeight="1">
      <c r="A31" s="1"/>
      <c r="B31" s="249" t="s">
        <v>94</v>
      </c>
      <c r="C31" s="85" t="s">
        <v>94</v>
      </c>
      <c r="D31" s="91" t="s">
        <v>332</v>
      </c>
      <c r="E31" s="85" t="s">
        <v>225</v>
      </c>
      <c r="F31" s="250">
        <v>160000</v>
      </c>
      <c r="G31" s="80"/>
      <c r="H31" s="93" t="s">
        <v>91</v>
      </c>
      <c r="I31" s="94"/>
      <c r="J31" s="80"/>
      <c r="K31" s="95" t="s">
        <v>236</v>
      </c>
      <c r="L31" s="252">
        <f>IFERROR(_xlfn.XLOOKUP(Tabell13[[#This Row],[Produktkategori]], Tabell4[Velg kategori], Tabell4[Faktor]),"")</f>
        <v>0</v>
      </c>
      <c r="M31" s="253" t="str">
        <f>IFERROR(_xlfn.XLOOKUP(Tabell13[[#This Row],[Produktkategori]], Tabell4[Velg kategori], Tabell4[Avfallskategori]),"")</f>
        <v>Udefinert</v>
      </c>
      <c r="N31" s="95"/>
      <c r="O31" s="119"/>
      <c r="P31" s="80"/>
      <c r="Q31" s="127">
        <f t="shared" si="0"/>
        <v>0</v>
      </c>
      <c r="R31" s="127">
        <f t="shared" si="1"/>
        <v>0</v>
      </c>
      <c r="S31" s="127">
        <f t="shared" si="2"/>
        <v>0</v>
      </c>
      <c r="T31" s="127">
        <f t="shared" si="3"/>
        <v>0</v>
      </c>
      <c r="U31" s="127">
        <f t="shared" si="4"/>
        <v>0</v>
      </c>
      <c r="V31" s="127">
        <f t="shared" si="5"/>
        <v>160000</v>
      </c>
      <c r="W31" s="102"/>
      <c r="X31" s="127">
        <f t="shared" si="6"/>
        <v>160000</v>
      </c>
      <c r="Y31" s="127">
        <f>Tabell13[[#This Row],[Vekt (kg)]]-(Tabell13[[#This Row],[Vekt (kg)]]*Tabell13[[#This Row],[Gjenvinnbarhet]])</f>
        <v>160000</v>
      </c>
      <c r="Z31" s="127">
        <f>Tabell13[[#This Row],[Vekt (kg)]]*Tabell13[[#This Row],[Gjenvinnbarhet]]</f>
        <v>0</v>
      </c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</row>
    <row r="32" spans="1:228" s="5" customFormat="1" ht="15" customHeight="1">
      <c r="A32" s="1"/>
      <c r="B32" s="249" t="s">
        <v>94</v>
      </c>
      <c r="C32" s="85" t="s">
        <v>94</v>
      </c>
      <c r="D32" s="91" t="s">
        <v>333</v>
      </c>
      <c r="E32" s="85" t="s">
        <v>228</v>
      </c>
      <c r="F32" s="250">
        <v>70000</v>
      </c>
      <c r="G32" s="80"/>
      <c r="H32" s="93" t="s">
        <v>80</v>
      </c>
      <c r="I32" s="94"/>
      <c r="J32" s="80"/>
      <c r="K32" s="95" t="s">
        <v>236</v>
      </c>
      <c r="L32" s="252">
        <f>IFERROR(_xlfn.XLOOKUP(Tabell13[[#This Row],[Produktkategori]], Tabell4[Velg kategori], Tabell4[Faktor]),"")</f>
        <v>0.39475839475839475</v>
      </c>
      <c r="M32" s="253" t="str">
        <f>IFERROR(_xlfn.XLOOKUP(Tabell13[[#This Row],[Produktkategori]], Tabell4[Velg kategori], Tabell4[Avfallskategori]),"")</f>
        <v>Betong og tegl</v>
      </c>
      <c r="N32" s="95"/>
      <c r="O32" s="119"/>
      <c r="P32" s="80"/>
      <c r="Q32" s="127">
        <f t="shared" si="0"/>
        <v>70000</v>
      </c>
      <c r="R32" s="127">
        <f t="shared" si="1"/>
        <v>0</v>
      </c>
      <c r="S32" s="127">
        <f t="shared" si="2"/>
        <v>0</v>
      </c>
      <c r="T32" s="127">
        <f t="shared" si="3"/>
        <v>0</v>
      </c>
      <c r="U32" s="127">
        <f t="shared" si="4"/>
        <v>0</v>
      </c>
      <c r="V32" s="127">
        <f t="shared" si="5"/>
        <v>0</v>
      </c>
      <c r="W32" s="102"/>
      <c r="X32" s="127">
        <f t="shared" si="6"/>
        <v>70000</v>
      </c>
      <c r="Y32" s="127">
        <f>Tabell13[[#This Row],[Vekt (kg)]]-(Tabell13[[#This Row],[Vekt (kg)]]*Tabell13[[#This Row],[Gjenvinnbarhet]])</f>
        <v>42366.912366912366</v>
      </c>
      <c r="Z32" s="127">
        <f>Tabell13[[#This Row],[Vekt (kg)]]*Tabell13[[#This Row],[Gjenvinnbarhet]]</f>
        <v>27633.087633087631</v>
      </c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</row>
    <row r="33" spans="1:228" s="5" customFormat="1" ht="15" customHeight="1">
      <c r="A33" s="1"/>
      <c r="B33" s="249" t="s">
        <v>94</v>
      </c>
      <c r="C33" s="85" t="s">
        <v>94</v>
      </c>
      <c r="D33" s="91" t="s">
        <v>334</v>
      </c>
      <c r="E33" s="85" t="s">
        <v>251</v>
      </c>
      <c r="F33" s="250">
        <v>2000</v>
      </c>
      <c r="G33" s="80"/>
      <c r="H33" s="93" t="s">
        <v>87</v>
      </c>
      <c r="I33" s="94"/>
      <c r="J33" s="80"/>
      <c r="K33" s="95" t="s">
        <v>236</v>
      </c>
      <c r="L33" s="252">
        <f>IFERROR(_xlfn.XLOOKUP(Tabell13[[#This Row],[Produktkategori]], Tabell4[Velg kategori], Tabell4[Faktor]),"")</f>
        <v>0.99242424242424243</v>
      </c>
      <c r="M33" s="253" t="str">
        <f>IFERROR(_xlfn.XLOOKUP(Tabell13[[#This Row],[Produktkategori]], Tabell4[Velg kategori], Tabell4[Avfallskategori]),"")</f>
        <v>Metall</v>
      </c>
      <c r="N33" s="95"/>
      <c r="O33" s="119"/>
      <c r="P33" s="80"/>
      <c r="Q33" s="127">
        <f t="shared" si="0"/>
        <v>0</v>
      </c>
      <c r="R33" s="127">
        <f t="shared" si="1"/>
        <v>0</v>
      </c>
      <c r="S33" s="127">
        <f t="shared" si="2"/>
        <v>2000</v>
      </c>
      <c r="T33" s="127">
        <f t="shared" si="3"/>
        <v>0</v>
      </c>
      <c r="U33" s="127">
        <f t="shared" si="4"/>
        <v>0</v>
      </c>
      <c r="V33" s="127">
        <f t="shared" si="5"/>
        <v>0</v>
      </c>
      <c r="W33" s="102"/>
      <c r="X33" s="127">
        <f t="shared" si="6"/>
        <v>2000</v>
      </c>
      <c r="Y33" s="127">
        <f>Tabell13[[#This Row],[Vekt (kg)]]-(Tabell13[[#This Row],[Vekt (kg)]]*Tabell13[[#This Row],[Gjenvinnbarhet]])</f>
        <v>15.151515151515241</v>
      </c>
      <c r="Z33" s="127">
        <f>Tabell13[[#This Row],[Vekt (kg)]]*Tabell13[[#This Row],[Gjenvinnbarhet]]</f>
        <v>1984.8484848484848</v>
      </c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</row>
    <row r="34" spans="1:228" s="5" customFormat="1" ht="15" customHeight="1">
      <c r="A34" s="1"/>
      <c r="B34" s="249" t="s">
        <v>94</v>
      </c>
      <c r="C34" s="85" t="s">
        <v>94</v>
      </c>
      <c r="D34" s="91" t="s">
        <v>322</v>
      </c>
      <c r="E34" s="85" t="s">
        <v>251</v>
      </c>
      <c r="F34" s="250">
        <v>500</v>
      </c>
      <c r="G34" s="80"/>
      <c r="H34" s="93" t="s">
        <v>87</v>
      </c>
      <c r="I34" s="94"/>
      <c r="J34" s="80"/>
      <c r="K34" s="95" t="s">
        <v>236</v>
      </c>
      <c r="L34" s="252">
        <f>IFERROR(_xlfn.XLOOKUP(Tabell13[[#This Row],[Produktkategori]], Tabell4[Velg kategori], Tabell4[Faktor]),"")</f>
        <v>0.99242424242424243</v>
      </c>
      <c r="M34" s="253" t="str">
        <f>IFERROR(_xlfn.XLOOKUP(Tabell13[[#This Row],[Produktkategori]], Tabell4[Velg kategori], Tabell4[Avfallskategori]),"")</f>
        <v>Metall</v>
      </c>
      <c r="N34" s="95"/>
      <c r="O34" s="119"/>
      <c r="P34" s="80"/>
      <c r="Q34" s="127">
        <f t="shared" si="0"/>
        <v>0</v>
      </c>
      <c r="R34" s="127">
        <f t="shared" si="1"/>
        <v>0</v>
      </c>
      <c r="S34" s="127">
        <f t="shared" si="2"/>
        <v>500</v>
      </c>
      <c r="T34" s="127">
        <f t="shared" si="3"/>
        <v>0</v>
      </c>
      <c r="U34" s="127">
        <f t="shared" si="4"/>
        <v>0</v>
      </c>
      <c r="V34" s="127">
        <f t="shared" si="5"/>
        <v>0</v>
      </c>
      <c r="W34" s="102"/>
      <c r="X34" s="127">
        <f t="shared" si="6"/>
        <v>500</v>
      </c>
      <c r="Y34" s="127">
        <f>Tabell13[[#This Row],[Vekt (kg)]]-(Tabell13[[#This Row],[Vekt (kg)]]*Tabell13[[#This Row],[Gjenvinnbarhet]])</f>
        <v>3.7878787878788103</v>
      </c>
      <c r="Z34" s="127">
        <f>Tabell13[[#This Row],[Vekt (kg)]]*Tabell13[[#This Row],[Gjenvinnbarhet]]</f>
        <v>496.21212121212119</v>
      </c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</row>
    <row r="35" spans="1:228" s="5" customFormat="1" ht="15" customHeight="1">
      <c r="A35" s="1"/>
      <c r="B35" s="249" t="s">
        <v>94</v>
      </c>
      <c r="C35" s="85" t="s">
        <v>94</v>
      </c>
      <c r="D35" s="91" t="s">
        <v>335</v>
      </c>
      <c r="E35" s="85" t="s">
        <v>259</v>
      </c>
      <c r="F35" s="250">
        <v>40</v>
      </c>
      <c r="G35" s="80"/>
      <c r="H35" s="93" t="s">
        <v>87</v>
      </c>
      <c r="I35" s="94"/>
      <c r="J35" s="80"/>
      <c r="K35" s="95" t="s">
        <v>240</v>
      </c>
      <c r="L35" s="252">
        <f>IFERROR(_xlfn.XLOOKUP(Tabell13[[#This Row],[Produktkategori]], Tabell4[Velg kategori], Tabell4[Faktor]),"")</f>
        <v>0.49275362318840582</v>
      </c>
      <c r="M35" s="253" t="str">
        <f>IFERROR(_xlfn.XLOOKUP(Tabell13[[#This Row],[Produktkategori]], Tabell4[Velg kategori], Tabell4[Avfallskategori]),"")</f>
        <v>Plast</v>
      </c>
      <c r="N35" s="95"/>
      <c r="O35" s="119"/>
      <c r="P35" s="80"/>
      <c r="Q35" s="127">
        <f t="shared" si="0"/>
        <v>0</v>
      </c>
      <c r="R35" s="127">
        <f t="shared" si="1"/>
        <v>0</v>
      </c>
      <c r="S35" s="127">
        <f t="shared" si="2"/>
        <v>40</v>
      </c>
      <c r="T35" s="127">
        <f t="shared" si="3"/>
        <v>0</v>
      </c>
      <c r="U35" s="127">
        <f t="shared" si="4"/>
        <v>0</v>
      </c>
      <c r="V35" s="127">
        <f t="shared" si="5"/>
        <v>0</v>
      </c>
      <c r="W35" s="102"/>
      <c r="X35" s="127">
        <f t="shared" si="6"/>
        <v>0</v>
      </c>
      <c r="Y35" s="127">
        <f>Tabell13[[#This Row],[Vekt (kg)]]-(Tabell13[[#This Row],[Vekt (kg)]]*Tabell13[[#This Row],[Gjenvinnbarhet]])</f>
        <v>20.289855072463766</v>
      </c>
      <c r="Z35" s="127">
        <f>Tabell13[[#This Row],[Vekt (kg)]]*Tabell13[[#This Row],[Gjenvinnbarhet]]</f>
        <v>19.710144927536234</v>
      </c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</row>
    <row r="36" spans="1:228" s="5" customFormat="1" ht="15" customHeight="1">
      <c r="A36" s="1"/>
      <c r="B36" s="249" t="s">
        <v>241</v>
      </c>
      <c r="C36" s="85" t="s">
        <v>241</v>
      </c>
      <c r="D36" s="91" t="s">
        <v>336</v>
      </c>
      <c r="E36" s="85" t="s">
        <v>228</v>
      </c>
      <c r="F36" s="250">
        <v>15000</v>
      </c>
      <c r="G36" s="80"/>
      <c r="H36" s="93" t="s">
        <v>91</v>
      </c>
      <c r="I36" s="94"/>
      <c r="J36" s="80"/>
      <c r="K36" s="95" t="s">
        <v>236</v>
      </c>
      <c r="L36" s="252">
        <f>IFERROR(_xlfn.XLOOKUP(Tabell13[[#This Row],[Produktkategori]], Tabell4[Velg kategori], Tabell4[Faktor]),"")</f>
        <v>0.39475839475839475</v>
      </c>
      <c r="M36" s="253" t="str">
        <f>IFERROR(_xlfn.XLOOKUP(Tabell13[[#This Row],[Produktkategori]], Tabell4[Velg kategori], Tabell4[Avfallskategori]),"")</f>
        <v>Betong og tegl</v>
      </c>
      <c r="N36" s="95"/>
      <c r="O36" s="119"/>
      <c r="P36" s="80"/>
      <c r="Q36" s="127">
        <f t="shared" si="0"/>
        <v>0</v>
      </c>
      <c r="R36" s="127">
        <f t="shared" si="1"/>
        <v>0</v>
      </c>
      <c r="S36" s="127">
        <f t="shared" si="2"/>
        <v>0</v>
      </c>
      <c r="T36" s="127">
        <f t="shared" si="3"/>
        <v>0</v>
      </c>
      <c r="U36" s="127">
        <f t="shared" si="4"/>
        <v>0</v>
      </c>
      <c r="V36" s="127">
        <f t="shared" si="5"/>
        <v>15000</v>
      </c>
      <c r="W36" s="102"/>
      <c r="X36" s="127">
        <f t="shared" si="6"/>
        <v>15000</v>
      </c>
      <c r="Y36" s="127">
        <f>Tabell13[[#This Row],[Vekt (kg)]]-(Tabell13[[#This Row],[Vekt (kg)]]*Tabell13[[#This Row],[Gjenvinnbarhet]])</f>
        <v>9078.6240786240778</v>
      </c>
      <c r="Z36" s="127">
        <f>Tabell13[[#This Row],[Vekt (kg)]]*Tabell13[[#This Row],[Gjenvinnbarhet]]</f>
        <v>5921.3759213759213</v>
      </c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</row>
    <row r="37" spans="1:228" s="5" customFormat="1" ht="12.95" customHeight="1">
      <c r="A37" s="1"/>
      <c r="B37" s="249" t="s">
        <v>241</v>
      </c>
      <c r="C37" s="85" t="s">
        <v>241</v>
      </c>
      <c r="D37" s="91" t="s">
        <v>228</v>
      </c>
      <c r="E37" s="85" t="s">
        <v>228</v>
      </c>
      <c r="F37" s="250">
        <v>10000</v>
      </c>
      <c r="G37" s="80"/>
      <c r="H37" s="93" t="s">
        <v>80</v>
      </c>
      <c r="I37" s="94"/>
      <c r="J37" s="80"/>
      <c r="K37" s="95" t="s">
        <v>236</v>
      </c>
      <c r="L37" s="252">
        <f>IFERROR(_xlfn.XLOOKUP(Tabell13[[#This Row],[Produktkategori]], Tabell4[Velg kategori], Tabell4[Faktor]),"")</f>
        <v>0.39475839475839475</v>
      </c>
      <c r="M37" s="253" t="str">
        <f>IFERROR(_xlfn.XLOOKUP(Tabell13[[#This Row],[Produktkategori]], Tabell4[Velg kategori], Tabell4[Avfallskategori]),"")</f>
        <v>Betong og tegl</v>
      </c>
      <c r="N37" s="95"/>
      <c r="O37" s="119"/>
      <c r="P37" s="80"/>
      <c r="Q37" s="127">
        <f t="shared" si="0"/>
        <v>10000</v>
      </c>
      <c r="R37" s="127">
        <f t="shared" si="1"/>
        <v>0</v>
      </c>
      <c r="S37" s="127">
        <f t="shared" si="2"/>
        <v>0</v>
      </c>
      <c r="T37" s="127">
        <f t="shared" si="3"/>
        <v>0</v>
      </c>
      <c r="U37" s="127">
        <f t="shared" si="4"/>
        <v>0</v>
      </c>
      <c r="V37" s="127">
        <f t="shared" si="5"/>
        <v>0</v>
      </c>
      <c r="W37" s="102"/>
      <c r="X37" s="127">
        <f t="shared" si="6"/>
        <v>10000</v>
      </c>
      <c r="Y37" s="127">
        <f>Tabell13[[#This Row],[Vekt (kg)]]-(Tabell13[[#This Row],[Vekt (kg)]]*Tabell13[[#This Row],[Gjenvinnbarhet]])</f>
        <v>6052.4160524160525</v>
      </c>
      <c r="Z37" s="127">
        <f>Tabell13[[#This Row],[Vekt (kg)]]*Tabell13[[#This Row],[Gjenvinnbarhet]]</f>
        <v>3947.5839475839475</v>
      </c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</row>
    <row r="38" spans="1:228" s="5" customFormat="1" ht="12.95" customHeight="1">
      <c r="A38" s="1"/>
      <c r="B38" s="249" t="s">
        <v>241</v>
      </c>
      <c r="C38" s="85" t="s">
        <v>241</v>
      </c>
      <c r="D38" s="91" t="s">
        <v>336</v>
      </c>
      <c r="E38" s="85" t="s">
        <v>228</v>
      </c>
      <c r="F38" s="250">
        <v>6623.61</v>
      </c>
      <c r="G38" s="80"/>
      <c r="H38" s="93" t="s">
        <v>164</v>
      </c>
      <c r="I38" s="94"/>
      <c r="J38" s="80"/>
      <c r="K38" s="95" t="s">
        <v>236</v>
      </c>
      <c r="L38" s="252">
        <f>IFERROR(_xlfn.XLOOKUP(Tabell13[[#This Row],[Produktkategori]], Tabell4[Velg kategori], Tabell4[Faktor]),"")</f>
        <v>0.39475839475839475</v>
      </c>
      <c r="M38" s="253" t="str">
        <f>IFERROR(_xlfn.XLOOKUP(Tabell13[[#This Row],[Produktkategori]], Tabell4[Velg kategori], Tabell4[Avfallskategori]),"")</f>
        <v>Betong og tegl</v>
      </c>
      <c r="N38" s="95"/>
      <c r="O38" s="119"/>
      <c r="P38" s="80"/>
      <c r="Q38" s="127">
        <f t="shared" si="0"/>
        <v>0</v>
      </c>
      <c r="R38" s="127">
        <f t="shared" si="1"/>
        <v>6623.61</v>
      </c>
      <c r="S38" s="127">
        <f t="shared" si="2"/>
        <v>0</v>
      </c>
      <c r="T38" s="127">
        <f t="shared" si="3"/>
        <v>0</v>
      </c>
      <c r="U38" s="127">
        <f t="shared" si="4"/>
        <v>0</v>
      </c>
      <c r="V38" s="127">
        <f t="shared" si="5"/>
        <v>0</v>
      </c>
      <c r="W38" s="102"/>
      <c r="X38" s="127">
        <f t="shared" si="6"/>
        <v>6623.61</v>
      </c>
      <c r="Y38" s="127">
        <f>Tabell13[[#This Row],[Vekt (kg)]]-(Tabell13[[#This Row],[Vekt (kg)]]*Tabell13[[#This Row],[Gjenvinnbarhet]])</f>
        <v>4008.8843488943489</v>
      </c>
      <c r="Z38" s="127">
        <f>Tabell13[[#This Row],[Vekt (kg)]]*Tabell13[[#This Row],[Gjenvinnbarhet]]</f>
        <v>2614.7256511056507</v>
      </c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</row>
    <row r="39" spans="1:228" s="5" customFormat="1" ht="12.95" customHeight="1">
      <c r="A39" s="1"/>
      <c r="B39" s="249" t="s">
        <v>241</v>
      </c>
      <c r="C39" s="85" t="s">
        <v>241</v>
      </c>
      <c r="D39" s="91" t="s">
        <v>235</v>
      </c>
      <c r="E39" s="85" t="s">
        <v>235</v>
      </c>
      <c r="F39" s="250">
        <v>5000</v>
      </c>
      <c r="G39" s="80"/>
      <c r="H39" s="93" t="s">
        <v>164</v>
      </c>
      <c r="I39" s="94"/>
      <c r="J39" s="80"/>
      <c r="K39" s="95" t="s">
        <v>236</v>
      </c>
      <c r="L39" s="252">
        <f>IFERROR(_xlfn.XLOOKUP(Tabell13[[#This Row],[Produktkategori]], Tabell4[Velg kategori], Tabell4[Faktor]),"")</f>
        <v>0.69032258064516128</v>
      </c>
      <c r="M39" s="253" t="str">
        <f>IFERROR(_xlfn.XLOOKUP(Tabell13[[#This Row],[Produktkategori]], Tabell4[Velg kategori], Tabell4[Avfallskategori]),"")</f>
        <v>Glass</v>
      </c>
      <c r="N39" s="95"/>
      <c r="O39" s="119"/>
      <c r="P39" s="80"/>
      <c r="Q39" s="127">
        <f t="shared" si="0"/>
        <v>0</v>
      </c>
      <c r="R39" s="127">
        <f t="shared" si="1"/>
        <v>5000</v>
      </c>
      <c r="S39" s="127">
        <f t="shared" si="2"/>
        <v>0</v>
      </c>
      <c r="T39" s="127">
        <f t="shared" si="3"/>
        <v>0</v>
      </c>
      <c r="U39" s="127">
        <f t="shared" si="4"/>
        <v>0</v>
      </c>
      <c r="V39" s="127">
        <f t="shared" si="5"/>
        <v>0</v>
      </c>
      <c r="W39" s="102"/>
      <c r="X39" s="127">
        <f t="shared" si="6"/>
        <v>5000</v>
      </c>
      <c r="Y39" s="127">
        <f>Tabell13[[#This Row],[Vekt (kg)]]-(Tabell13[[#This Row],[Vekt (kg)]]*Tabell13[[#This Row],[Gjenvinnbarhet]])</f>
        <v>1548.3870967741937</v>
      </c>
      <c r="Z39" s="127">
        <f>Tabell13[[#This Row],[Vekt (kg)]]*Tabell13[[#This Row],[Gjenvinnbarhet]]</f>
        <v>3451.6129032258063</v>
      </c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</row>
    <row r="40" spans="1:228" s="5" customFormat="1" ht="12.95" customHeight="1">
      <c r="A40" s="1"/>
      <c r="B40" s="249" t="s">
        <v>241</v>
      </c>
      <c r="C40" s="85" t="s">
        <v>241</v>
      </c>
      <c r="D40" s="91" t="s">
        <v>328</v>
      </c>
      <c r="E40" s="85" t="s">
        <v>276</v>
      </c>
      <c r="F40" s="250">
        <v>5000</v>
      </c>
      <c r="G40" s="80"/>
      <c r="H40" s="93" t="s">
        <v>80</v>
      </c>
      <c r="I40" s="94"/>
      <c r="J40" s="80"/>
      <c r="K40" s="95" t="s">
        <v>236</v>
      </c>
      <c r="L40" s="252">
        <f>IFERROR(_xlfn.XLOOKUP(Tabell13[[#This Row],[Produktkategori]], Tabell4[Velg kategori], Tabell4[Faktor]),"")</f>
        <v>0.115527950310559</v>
      </c>
      <c r="M40" s="253" t="str">
        <f>IFERROR(_xlfn.XLOOKUP(Tabell13[[#This Row],[Produktkategori]], Tabell4[Velg kategori], Tabell4[Avfallskategori]),"")</f>
        <v>Trevirke</v>
      </c>
      <c r="N40" s="95"/>
      <c r="O40" s="119"/>
      <c r="P40" s="80"/>
      <c r="Q40" s="127">
        <f t="shared" ref="Q40:Q71" si="7">IF(H40="Bevart",F40,0)</f>
        <v>5000</v>
      </c>
      <c r="R40" s="127">
        <f t="shared" ref="R40:R71" si="8">IF(H40="Ombruk",F40,0)</f>
        <v>0</v>
      </c>
      <c r="S40" s="127">
        <f t="shared" ref="S40:S71" si="9">IF(H40="Overskudd",F40,0)</f>
        <v>0</v>
      </c>
      <c r="T40" s="127">
        <f t="shared" ref="T40:T71" si="10">IF(H40="Gjenvunnet",F40*I40,0)</f>
        <v>0</v>
      </c>
      <c r="U40" s="127">
        <f t="shared" ref="U40:U71" si="11">IF(H40="Gjenvunnet",(1-I40)*F40,0)</f>
        <v>0</v>
      </c>
      <c r="V40" s="127">
        <f t="shared" ref="V40:V71" si="12">IF(H40="Nytt",F40,0)</f>
        <v>0</v>
      </c>
      <c r="W40" s="102"/>
      <c r="X40" s="127">
        <f t="shared" ref="X40:X71" si="13">IF(K40="Ombrukbart",F40,0)</f>
        <v>5000</v>
      </c>
      <c r="Y40" s="127">
        <f>Tabell13[[#This Row],[Vekt (kg)]]-(Tabell13[[#This Row],[Vekt (kg)]]*Tabell13[[#This Row],[Gjenvinnbarhet]])</f>
        <v>4422.3602484472049</v>
      </c>
      <c r="Z40" s="127">
        <f>Tabell13[[#This Row],[Vekt (kg)]]*Tabell13[[#This Row],[Gjenvinnbarhet]]</f>
        <v>577.63975155279502</v>
      </c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</row>
    <row r="41" spans="1:228" s="5" customFormat="1" ht="12.95" customHeight="1">
      <c r="A41" s="1"/>
      <c r="B41" s="249" t="s">
        <v>241</v>
      </c>
      <c r="C41" s="85" t="s">
        <v>241</v>
      </c>
      <c r="D41" s="91" t="s">
        <v>337</v>
      </c>
      <c r="E41" s="85" t="s">
        <v>251</v>
      </c>
      <c r="F41" s="250">
        <v>2000</v>
      </c>
      <c r="G41" s="80"/>
      <c r="H41" s="93" t="s">
        <v>164</v>
      </c>
      <c r="I41" s="94"/>
      <c r="J41" s="80"/>
      <c r="K41" s="95" t="s">
        <v>236</v>
      </c>
      <c r="L41" s="252">
        <f>IFERROR(_xlfn.XLOOKUP(Tabell13[[#This Row],[Produktkategori]], Tabell4[Velg kategori], Tabell4[Faktor]),"")</f>
        <v>0.99242424242424243</v>
      </c>
      <c r="M41" s="253" t="str">
        <f>IFERROR(_xlfn.XLOOKUP(Tabell13[[#This Row],[Produktkategori]], Tabell4[Velg kategori], Tabell4[Avfallskategori]),"")</f>
        <v>Metall</v>
      </c>
      <c r="N41" s="95"/>
      <c r="O41" s="119"/>
      <c r="P41" s="80"/>
      <c r="Q41" s="127">
        <f t="shared" si="7"/>
        <v>0</v>
      </c>
      <c r="R41" s="127">
        <f t="shared" si="8"/>
        <v>2000</v>
      </c>
      <c r="S41" s="127">
        <f t="shared" si="9"/>
        <v>0</v>
      </c>
      <c r="T41" s="127">
        <f t="shared" si="10"/>
        <v>0</v>
      </c>
      <c r="U41" s="127">
        <f t="shared" si="11"/>
        <v>0</v>
      </c>
      <c r="V41" s="127">
        <f t="shared" si="12"/>
        <v>0</v>
      </c>
      <c r="W41" s="102"/>
      <c r="X41" s="127">
        <f t="shared" si="13"/>
        <v>2000</v>
      </c>
      <c r="Y41" s="127">
        <f>Tabell13[[#This Row],[Vekt (kg)]]-(Tabell13[[#This Row],[Vekt (kg)]]*Tabell13[[#This Row],[Gjenvinnbarhet]])</f>
        <v>15.151515151515241</v>
      </c>
      <c r="Z41" s="127">
        <f>Tabell13[[#This Row],[Vekt (kg)]]*Tabell13[[#This Row],[Gjenvinnbarhet]]</f>
        <v>1984.8484848484848</v>
      </c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</row>
    <row r="42" spans="1:228" s="5" customFormat="1" ht="12.95" customHeight="1">
      <c r="A42" s="1"/>
      <c r="B42" s="249" t="s">
        <v>241</v>
      </c>
      <c r="C42" s="85" t="s">
        <v>241</v>
      </c>
      <c r="D42" s="91" t="s">
        <v>338</v>
      </c>
      <c r="E42" s="85" t="s">
        <v>251</v>
      </c>
      <c r="F42" s="250">
        <v>2000</v>
      </c>
      <c r="G42" s="80"/>
      <c r="H42" s="93" t="s">
        <v>164</v>
      </c>
      <c r="I42" s="94"/>
      <c r="J42" s="80"/>
      <c r="K42" s="95" t="s">
        <v>236</v>
      </c>
      <c r="L42" s="252">
        <f>IFERROR(_xlfn.XLOOKUP(Tabell13[[#This Row],[Produktkategori]], Tabell4[Velg kategori], Tabell4[Faktor]),"")</f>
        <v>0.99242424242424243</v>
      </c>
      <c r="M42" s="253" t="str">
        <f>IFERROR(_xlfn.XLOOKUP(Tabell13[[#This Row],[Produktkategori]], Tabell4[Velg kategori], Tabell4[Avfallskategori]),"")</f>
        <v>Metall</v>
      </c>
      <c r="N42" s="95"/>
      <c r="O42" s="119"/>
      <c r="P42" s="80"/>
      <c r="Q42" s="127">
        <f t="shared" si="7"/>
        <v>0</v>
      </c>
      <c r="R42" s="127">
        <f t="shared" si="8"/>
        <v>2000</v>
      </c>
      <c r="S42" s="127">
        <f t="shared" si="9"/>
        <v>0</v>
      </c>
      <c r="T42" s="127">
        <f t="shared" si="10"/>
        <v>0</v>
      </c>
      <c r="U42" s="127">
        <f t="shared" si="11"/>
        <v>0</v>
      </c>
      <c r="V42" s="127">
        <f t="shared" si="12"/>
        <v>0</v>
      </c>
      <c r="W42" s="102"/>
      <c r="X42" s="127">
        <f t="shared" si="13"/>
        <v>2000</v>
      </c>
      <c r="Y42" s="127">
        <f>Tabell13[[#This Row],[Vekt (kg)]]-(Tabell13[[#This Row],[Vekt (kg)]]*Tabell13[[#This Row],[Gjenvinnbarhet]])</f>
        <v>15.151515151515241</v>
      </c>
      <c r="Z42" s="127">
        <f>Tabell13[[#This Row],[Vekt (kg)]]*Tabell13[[#This Row],[Gjenvinnbarhet]]</f>
        <v>1984.8484848484848</v>
      </c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</row>
    <row r="43" spans="1:228" s="5" customFormat="1" ht="12.95" customHeight="1">
      <c r="A43" s="1"/>
      <c r="B43" s="249" t="s">
        <v>241</v>
      </c>
      <c r="C43" s="85" t="s">
        <v>241</v>
      </c>
      <c r="D43" s="91" t="s">
        <v>330</v>
      </c>
      <c r="E43" s="85" t="s">
        <v>258</v>
      </c>
      <c r="F43" s="250">
        <v>1000</v>
      </c>
      <c r="G43" s="80"/>
      <c r="H43" s="93" t="s">
        <v>80</v>
      </c>
      <c r="I43" s="94"/>
      <c r="J43" s="80"/>
      <c r="K43" s="95" t="s">
        <v>240</v>
      </c>
      <c r="L43" s="252">
        <f>IFERROR(_xlfn.XLOOKUP(Tabell13[[#This Row],[Produktkategori]], Tabell4[Velg kategori], Tabell4[Faktor]),"")</f>
        <v>6.699101796407185E-2</v>
      </c>
      <c r="M43" s="253" t="str">
        <f>IFERROR(_xlfn.XLOOKUP(Tabell13[[#This Row],[Produktkategori]], Tabell4[Velg kategori], Tabell4[Avfallskategori]),"")</f>
        <v>Blandet avfall</v>
      </c>
      <c r="N43" s="95"/>
      <c r="O43" s="119"/>
      <c r="P43" s="80"/>
      <c r="Q43" s="127">
        <f t="shared" si="7"/>
        <v>1000</v>
      </c>
      <c r="R43" s="127">
        <f t="shared" si="8"/>
        <v>0</v>
      </c>
      <c r="S43" s="127">
        <f t="shared" si="9"/>
        <v>0</v>
      </c>
      <c r="T43" s="127">
        <f t="shared" si="10"/>
        <v>0</v>
      </c>
      <c r="U43" s="127">
        <f t="shared" si="11"/>
        <v>0</v>
      </c>
      <c r="V43" s="127">
        <f t="shared" si="12"/>
        <v>0</v>
      </c>
      <c r="W43" s="102"/>
      <c r="X43" s="127">
        <f t="shared" si="13"/>
        <v>0</v>
      </c>
      <c r="Y43" s="127">
        <f>Tabell13[[#This Row],[Vekt (kg)]]-(Tabell13[[#This Row],[Vekt (kg)]]*Tabell13[[#This Row],[Gjenvinnbarhet]])</f>
        <v>933.00898203592817</v>
      </c>
      <c r="Z43" s="127">
        <f>Tabell13[[#This Row],[Vekt (kg)]]*Tabell13[[#This Row],[Gjenvinnbarhet]]</f>
        <v>66.991017964071844</v>
      </c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</row>
    <row r="44" spans="1:228" s="5" customFormat="1" ht="12.95" customHeight="1">
      <c r="A44" s="1"/>
      <c r="B44" s="255" t="s">
        <v>98</v>
      </c>
      <c r="C44" s="91" t="s">
        <v>249</v>
      </c>
      <c r="D44" s="91" t="s">
        <v>339</v>
      </c>
      <c r="E44" s="91" t="s">
        <v>225</v>
      </c>
      <c r="F44" s="250">
        <v>500</v>
      </c>
      <c r="G44" s="80"/>
      <c r="H44" s="256" t="s">
        <v>87</v>
      </c>
      <c r="I44" s="94"/>
      <c r="J44" s="80"/>
      <c r="K44" s="95" t="s">
        <v>236</v>
      </c>
      <c r="L44" s="252">
        <f>IFERROR(_xlfn.XLOOKUP(Tabell13[[#This Row],[Produktkategori]], Tabell4[Velg kategori], Tabell4[Faktor]),"")</f>
        <v>0</v>
      </c>
      <c r="M44" s="253" t="str">
        <f>IFERROR(_xlfn.XLOOKUP(Tabell13[[#This Row],[Produktkategori]], Tabell4[Velg kategori], Tabell4[Avfallskategori]),"")</f>
        <v>Udefinert</v>
      </c>
      <c r="N44" s="95"/>
      <c r="O44" s="119"/>
      <c r="P44" s="80"/>
      <c r="Q44" s="127">
        <f t="shared" si="7"/>
        <v>0</v>
      </c>
      <c r="R44" s="127">
        <f t="shared" si="8"/>
        <v>0</v>
      </c>
      <c r="S44" s="127">
        <f t="shared" si="9"/>
        <v>500</v>
      </c>
      <c r="T44" s="127">
        <f t="shared" si="10"/>
        <v>0</v>
      </c>
      <c r="U44" s="127">
        <f t="shared" si="11"/>
        <v>0</v>
      </c>
      <c r="V44" s="127">
        <f t="shared" si="12"/>
        <v>0</v>
      </c>
      <c r="W44" s="102"/>
      <c r="X44" s="127">
        <f t="shared" si="13"/>
        <v>500</v>
      </c>
      <c r="Y44" s="127">
        <f>Tabell13[[#This Row],[Vekt (kg)]]-(Tabell13[[#This Row],[Vekt (kg)]]*Tabell13[[#This Row],[Gjenvinnbarhet]])</f>
        <v>500</v>
      </c>
      <c r="Z44" s="127">
        <f>Tabell13[[#This Row],[Vekt (kg)]]*Tabell13[[#This Row],[Gjenvinnbarhet]]</f>
        <v>0</v>
      </c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</row>
    <row r="45" spans="1:228" s="5" customFormat="1" ht="12.95" customHeight="1">
      <c r="A45" s="1"/>
      <c r="B45" s="255" t="s">
        <v>98</v>
      </c>
      <c r="C45" s="91" t="s">
        <v>263</v>
      </c>
      <c r="D45" s="257" t="s">
        <v>340</v>
      </c>
      <c r="E45" s="91" t="s">
        <v>251</v>
      </c>
      <c r="F45" s="258">
        <v>250</v>
      </c>
      <c r="G45" s="259"/>
      <c r="H45" s="256" t="s">
        <v>164</v>
      </c>
      <c r="I45" s="94"/>
      <c r="J45" s="80"/>
      <c r="K45" s="95" t="s">
        <v>236</v>
      </c>
      <c r="L45" s="252">
        <f>IFERROR(_xlfn.XLOOKUP(Tabell13[[#This Row],[Produktkategori]], Tabell4[Velg kategori], Tabell4[Faktor]),"")</f>
        <v>0.99242424242424243</v>
      </c>
      <c r="M45" s="253" t="str">
        <f>IFERROR(_xlfn.XLOOKUP(Tabell13[[#This Row],[Produktkategori]], Tabell4[Velg kategori], Tabell4[Avfallskategori]),"")</f>
        <v>Metall</v>
      </c>
      <c r="N45" s="95"/>
      <c r="O45" s="119"/>
      <c r="P45" s="80"/>
      <c r="Q45" s="127">
        <f t="shared" si="7"/>
        <v>0</v>
      </c>
      <c r="R45" s="127">
        <f t="shared" si="8"/>
        <v>250</v>
      </c>
      <c r="S45" s="127">
        <f t="shared" si="9"/>
        <v>0</v>
      </c>
      <c r="T45" s="127">
        <f t="shared" si="10"/>
        <v>0</v>
      </c>
      <c r="U45" s="127">
        <f t="shared" si="11"/>
        <v>0</v>
      </c>
      <c r="V45" s="127">
        <f t="shared" si="12"/>
        <v>0</v>
      </c>
      <c r="W45" s="102"/>
      <c r="X45" s="127">
        <f t="shared" si="13"/>
        <v>250</v>
      </c>
      <c r="Y45" s="127">
        <f>Tabell13[[#This Row],[Vekt (kg)]]-(Tabell13[[#This Row],[Vekt (kg)]]*Tabell13[[#This Row],[Gjenvinnbarhet]])</f>
        <v>1.8939393939394051</v>
      </c>
      <c r="Z45" s="127">
        <f>Tabell13[[#This Row],[Vekt (kg)]]*Tabell13[[#This Row],[Gjenvinnbarhet]]</f>
        <v>248.10606060606059</v>
      </c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</row>
    <row r="46" spans="1:228" s="5" customFormat="1" ht="12.95" customHeight="1">
      <c r="A46" s="1"/>
      <c r="B46" s="255" t="s">
        <v>98</v>
      </c>
      <c r="C46" s="91" t="s">
        <v>263</v>
      </c>
      <c r="D46" s="257" t="s">
        <v>341</v>
      </c>
      <c r="E46" s="91" t="s">
        <v>251</v>
      </c>
      <c r="F46" s="258">
        <v>250</v>
      </c>
      <c r="G46" s="259"/>
      <c r="H46" s="256" t="s">
        <v>164</v>
      </c>
      <c r="I46" s="94"/>
      <c r="J46" s="80"/>
      <c r="K46" s="95" t="s">
        <v>236</v>
      </c>
      <c r="L46" s="252">
        <f>IFERROR(_xlfn.XLOOKUP(Tabell13[[#This Row],[Produktkategori]], Tabell4[Velg kategori], Tabell4[Faktor]),"")</f>
        <v>0.99242424242424243</v>
      </c>
      <c r="M46" s="253" t="str">
        <f>IFERROR(_xlfn.XLOOKUP(Tabell13[[#This Row],[Produktkategori]], Tabell4[Velg kategori], Tabell4[Avfallskategori]),"")</f>
        <v>Metall</v>
      </c>
      <c r="N46" s="95"/>
      <c r="O46" s="119"/>
      <c r="P46" s="80"/>
      <c r="Q46" s="127">
        <f t="shared" si="7"/>
        <v>0</v>
      </c>
      <c r="R46" s="127">
        <f t="shared" si="8"/>
        <v>250</v>
      </c>
      <c r="S46" s="127">
        <f t="shared" si="9"/>
        <v>0</v>
      </c>
      <c r="T46" s="127">
        <f t="shared" si="10"/>
        <v>0</v>
      </c>
      <c r="U46" s="127">
        <f t="shared" si="11"/>
        <v>0</v>
      </c>
      <c r="V46" s="127">
        <f t="shared" si="12"/>
        <v>0</v>
      </c>
      <c r="W46" s="102"/>
      <c r="X46" s="127">
        <f t="shared" si="13"/>
        <v>250</v>
      </c>
      <c r="Y46" s="127">
        <f>Tabell13[[#This Row],[Vekt (kg)]]-(Tabell13[[#This Row],[Vekt (kg)]]*Tabell13[[#This Row],[Gjenvinnbarhet]])</f>
        <v>1.8939393939394051</v>
      </c>
      <c r="Z46" s="127">
        <f>Tabell13[[#This Row],[Vekt (kg)]]*Tabell13[[#This Row],[Gjenvinnbarhet]]</f>
        <v>248.10606060606059</v>
      </c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</row>
    <row r="47" spans="1:228" s="5" customFormat="1" ht="12.95" customHeight="1">
      <c r="A47" s="1"/>
      <c r="B47" s="255" t="s">
        <v>98</v>
      </c>
      <c r="C47" s="91" t="s">
        <v>263</v>
      </c>
      <c r="D47" s="257" t="s">
        <v>342</v>
      </c>
      <c r="E47" s="91" t="s">
        <v>251</v>
      </c>
      <c r="F47" s="258">
        <v>150</v>
      </c>
      <c r="G47" s="259"/>
      <c r="H47" s="256" t="s">
        <v>91</v>
      </c>
      <c r="I47" s="94"/>
      <c r="J47" s="80"/>
      <c r="K47" s="95" t="s">
        <v>236</v>
      </c>
      <c r="L47" s="252">
        <f>IFERROR(_xlfn.XLOOKUP(Tabell13[[#This Row],[Produktkategori]], Tabell4[Velg kategori], Tabell4[Faktor]),"")</f>
        <v>0.99242424242424243</v>
      </c>
      <c r="M47" s="253" t="str">
        <f>IFERROR(_xlfn.XLOOKUP(Tabell13[[#This Row],[Produktkategori]], Tabell4[Velg kategori], Tabell4[Avfallskategori]),"")</f>
        <v>Metall</v>
      </c>
      <c r="N47" s="95"/>
      <c r="O47" s="119"/>
      <c r="P47" s="80"/>
      <c r="Q47" s="127">
        <f t="shared" si="7"/>
        <v>0</v>
      </c>
      <c r="R47" s="127">
        <f t="shared" si="8"/>
        <v>0</v>
      </c>
      <c r="S47" s="127">
        <f t="shared" si="9"/>
        <v>0</v>
      </c>
      <c r="T47" s="127">
        <f t="shared" si="10"/>
        <v>0</v>
      </c>
      <c r="U47" s="127">
        <f t="shared" si="11"/>
        <v>0</v>
      </c>
      <c r="V47" s="127">
        <f t="shared" si="12"/>
        <v>150</v>
      </c>
      <c r="W47" s="102"/>
      <c r="X47" s="127">
        <f t="shared" si="13"/>
        <v>150</v>
      </c>
      <c r="Y47" s="127">
        <f>Tabell13[[#This Row],[Vekt (kg)]]-(Tabell13[[#This Row],[Vekt (kg)]]*Tabell13[[#This Row],[Gjenvinnbarhet]])</f>
        <v>1.136363636363626</v>
      </c>
      <c r="Z47" s="127">
        <f>Tabell13[[#This Row],[Vekt (kg)]]*Tabell13[[#This Row],[Gjenvinnbarhet]]</f>
        <v>148.86363636363637</v>
      </c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</row>
    <row r="48" spans="1:228" s="5" customFormat="1" ht="12.95" customHeight="1">
      <c r="A48" s="1"/>
      <c r="B48" s="255" t="s">
        <v>98</v>
      </c>
      <c r="C48" s="91" t="s">
        <v>263</v>
      </c>
      <c r="D48" s="257" t="s">
        <v>343</v>
      </c>
      <c r="E48" s="91" t="s">
        <v>251</v>
      </c>
      <c r="F48" s="258">
        <v>100</v>
      </c>
      <c r="G48" s="259"/>
      <c r="H48" s="256" t="s">
        <v>91</v>
      </c>
      <c r="I48" s="94"/>
      <c r="J48" s="80"/>
      <c r="K48" s="95" t="s">
        <v>236</v>
      </c>
      <c r="L48" s="252">
        <f>IFERROR(_xlfn.XLOOKUP(Tabell13[[#This Row],[Produktkategori]], Tabell4[Velg kategori], Tabell4[Faktor]),"")</f>
        <v>0.99242424242424243</v>
      </c>
      <c r="M48" s="253" t="str">
        <f>IFERROR(_xlfn.XLOOKUP(Tabell13[[#This Row],[Produktkategori]], Tabell4[Velg kategori], Tabell4[Avfallskategori]),"")</f>
        <v>Metall</v>
      </c>
      <c r="N48" s="95"/>
      <c r="O48" s="119"/>
      <c r="P48" s="80"/>
      <c r="Q48" s="127">
        <f t="shared" si="7"/>
        <v>0</v>
      </c>
      <c r="R48" s="127">
        <f t="shared" si="8"/>
        <v>0</v>
      </c>
      <c r="S48" s="127">
        <f t="shared" si="9"/>
        <v>0</v>
      </c>
      <c r="T48" s="127">
        <f t="shared" si="10"/>
        <v>0</v>
      </c>
      <c r="U48" s="127">
        <f t="shared" si="11"/>
        <v>0</v>
      </c>
      <c r="V48" s="127">
        <f t="shared" si="12"/>
        <v>100</v>
      </c>
      <c r="W48" s="102"/>
      <c r="X48" s="127">
        <f t="shared" si="13"/>
        <v>100</v>
      </c>
      <c r="Y48" s="127">
        <f>Tabell13[[#This Row],[Vekt (kg)]]-(Tabell13[[#This Row],[Vekt (kg)]]*Tabell13[[#This Row],[Gjenvinnbarhet]])</f>
        <v>0.75757575757575069</v>
      </c>
      <c r="Z48" s="127">
        <f>Tabell13[[#This Row],[Vekt (kg)]]*Tabell13[[#This Row],[Gjenvinnbarhet]]</f>
        <v>99.242424242424249</v>
      </c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</row>
    <row r="49" spans="1:228" s="5" customFormat="1" ht="12.95" customHeight="1">
      <c r="A49" s="1"/>
      <c r="B49" s="255" t="s">
        <v>98</v>
      </c>
      <c r="C49" s="91" t="s">
        <v>263</v>
      </c>
      <c r="D49" s="257" t="s">
        <v>344</v>
      </c>
      <c r="E49" s="91" t="s">
        <v>251</v>
      </c>
      <c r="F49" s="258">
        <v>200</v>
      </c>
      <c r="G49" s="259"/>
      <c r="H49" s="256" t="s">
        <v>80</v>
      </c>
      <c r="I49" s="94"/>
      <c r="J49" s="80"/>
      <c r="K49" s="95" t="s">
        <v>236</v>
      </c>
      <c r="L49" s="252">
        <f>IFERROR(_xlfn.XLOOKUP(Tabell13[[#This Row],[Produktkategori]], Tabell4[Velg kategori], Tabell4[Faktor]),"")</f>
        <v>0.99242424242424243</v>
      </c>
      <c r="M49" s="253" t="str">
        <f>IFERROR(_xlfn.XLOOKUP(Tabell13[[#This Row],[Produktkategori]], Tabell4[Velg kategori], Tabell4[Avfallskategori]),"")</f>
        <v>Metall</v>
      </c>
      <c r="N49" s="95"/>
      <c r="O49" s="119"/>
      <c r="P49" s="80"/>
      <c r="Q49" s="127">
        <f t="shared" si="7"/>
        <v>200</v>
      </c>
      <c r="R49" s="127">
        <f t="shared" si="8"/>
        <v>0</v>
      </c>
      <c r="S49" s="127">
        <f t="shared" si="9"/>
        <v>0</v>
      </c>
      <c r="T49" s="127">
        <f t="shared" si="10"/>
        <v>0</v>
      </c>
      <c r="U49" s="127">
        <f t="shared" si="11"/>
        <v>0</v>
      </c>
      <c r="V49" s="127">
        <f t="shared" si="12"/>
        <v>0</v>
      </c>
      <c r="W49" s="102"/>
      <c r="X49" s="127">
        <f t="shared" si="13"/>
        <v>200</v>
      </c>
      <c r="Y49" s="127">
        <f>Tabell13[[#This Row],[Vekt (kg)]]-(Tabell13[[#This Row],[Vekt (kg)]]*Tabell13[[#This Row],[Gjenvinnbarhet]])</f>
        <v>1.5151515151515014</v>
      </c>
      <c r="Z49" s="127">
        <f>Tabell13[[#This Row],[Vekt (kg)]]*Tabell13[[#This Row],[Gjenvinnbarhet]]</f>
        <v>198.4848484848485</v>
      </c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</row>
    <row r="50" spans="1:228" s="5" customFormat="1" ht="12.95" customHeight="1">
      <c r="A50" s="1"/>
      <c r="B50" s="255" t="s">
        <v>98</v>
      </c>
      <c r="C50" s="91" t="s">
        <v>263</v>
      </c>
      <c r="D50" s="257" t="s">
        <v>345</v>
      </c>
      <c r="E50" s="91" t="s">
        <v>251</v>
      </c>
      <c r="F50" s="258">
        <v>200</v>
      </c>
      <c r="G50" s="259"/>
      <c r="H50" s="256" t="s">
        <v>80</v>
      </c>
      <c r="I50" s="94"/>
      <c r="J50" s="80"/>
      <c r="K50" s="95" t="s">
        <v>236</v>
      </c>
      <c r="L50" s="252">
        <f>IFERROR(_xlfn.XLOOKUP(Tabell13[[#This Row],[Produktkategori]], Tabell4[Velg kategori], Tabell4[Faktor]),"")</f>
        <v>0.99242424242424243</v>
      </c>
      <c r="M50" s="253" t="str">
        <f>IFERROR(_xlfn.XLOOKUP(Tabell13[[#This Row],[Produktkategori]], Tabell4[Velg kategori], Tabell4[Avfallskategori]),"")</f>
        <v>Metall</v>
      </c>
      <c r="N50" s="95"/>
      <c r="O50" s="119"/>
      <c r="P50" s="80"/>
      <c r="Q50" s="127">
        <f t="shared" si="7"/>
        <v>200</v>
      </c>
      <c r="R50" s="127">
        <f t="shared" si="8"/>
        <v>0</v>
      </c>
      <c r="S50" s="127">
        <f t="shared" si="9"/>
        <v>0</v>
      </c>
      <c r="T50" s="127">
        <f t="shared" si="10"/>
        <v>0</v>
      </c>
      <c r="U50" s="127">
        <f t="shared" si="11"/>
        <v>0</v>
      </c>
      <c r="V50" s="127">
        <f t="shared" si="12"/>
        <v>0</v>
      </c>
      <c r="W50" s="102"/>
      <c r="X50" s="127">
        <f t="shared" si="13"/>
        <v>200</v>
      </c>
      <c r="Y50" s="127">
        <f>Tabell13[[#This Row],[Vekt (kg)]]-(Tabell13[[#This Row],[Vekt (kg)]]*Tabell13[[#This Row],[Gjenvinnbarhet]])</f>
        <v>1.5151515151515014</v>
      </c>
      <c r="Z50" s="127">
        <f>Tabell13[[#This Row],[Vekt (kg)]]*Tabell13[[#This Row],[Gjenvinnbarhet]]</f>
        <v>198.4848484848485</v>
      </c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</row>
    <row r="51" spans="1:228" s="5" customFormat="1" ht="12.95" customHeight="1">
      <c r="A51" s="1"/>
      <c r="B51" s="255" t="s">
        <v>98</v>
      </c>
      <c r="C51" s="91" t="s">
        <v>249</v>
      </c>
      <c r="D51" s="91" t="s">
        <v>346</v>
      </c>
      <c r="E51" s="91" t="s">
        <v>307</v>
      </c>
      <c r="F51" s="250">
        <v>80</v>
      </c>
      <c r="G51" s="80"/>
      <c r="H51" s="256" t="s">
        <v>164</v>
      </c>
      <c r="I51" s="94"/>
      <c r="J51" s="80"/>
      <c r="K51" s="95" t="s">
        <v>236</v>
      </c>
      <c r="L51" s="252">
        <f>IFERROR(_xlfn.XLOOKUP(Tabell13[[#This Row],[Produktkategori]], Tabell4[Velg kategori], Tabell4[Faktor]),"")</f>
        <v>6.699101796407185E-2</v>
      </c>
      <c r="M51" s="253" t="str">
        <f>IFERROR(_xlfn.XLOOKUP(Tabell13[[#This Row],[Produktkategori]], Tabell4[Velg kategori], Tabell4[Avfallskategori]),"")</f>
        <v>Blandet avfall</v>
      </c>
      <c r="N51" s="95" t="s">
        <v>145</v>
      </c>
      <c r="O51" s="119"/>
      <c r="P51" s="80"/>
      <c r="Q51" s="127">
        <f t="shared" si="7"/>
        <v>0</v>
      </c>
      <c r="R51" s="127">
        <f t="shared" si="8"/>
        <v>80</v>
      </c>
      <c r="S51" s="127">
        <f t="shared" si="9"/>
        <v>0</v>
      </c>
      <c r="T51" s="127">
        <f t="shared" si="10"/>
        <v>0</v>
      </c>
      <c r="U51" s="127">
        <f t="shared" si="11"/>
        <v>0</v>
      </c>
      <c r="V51" s="127">
        <f t="shared" si="12"/>
        <v>0</v>
      </c>
      <c r="W51" s="102"/>
      <c r="X51" s="127">
        <f t="shared" si="13"/>
        <v>80</v>
      </c>
      <c r="Y51" s="127">
        <f>Tabell13[[#This Row],[Vekt (kg)]]-(Tabell13[[#This Row],[Vekt (kg)]]*Tabell13[[#This Row],[Gjenvinnbarhet]])</f>
        <v>74.640718562874255</v>
      </c>
      <c r="Z51" s="127">
        <f>Tabell13[[#This Row],[Vekt (kg)]]*Tabell13[[#This Row],[Gjenvinnbarhet]]</f>
        <v>5.3592814371257482</v>
      </c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</row>
    <row r="52" spans="1:228" s="5" customFormat="1" ht="12.95" customHeight="1">
      <c r="A52" s="1"/>
      <c r="B52" s="255" t="s">
        <v>98</v>
      </c>
      <c r="C52" s="91" t="s">
        <v>249</v>
      </c>
      <c r="D52" s="91" t="s">
        <v>347</v>
      </c>
      <c r="E52" s="91" t="s">
        <v>307</v>
      </c>
      <c r="F52" s="250">
        <v>50</v>
      </c>
      <c r="G52" s="80"/>
      <c r="H52" s="256" t="s">
        <v>87</v>
      </c>
      <c r="I52" s="94"/>
      <c r="J52" s="80"/>
      <c r="K52" s="95" t="s">
        <v>236</v>
      </c>
      <c r="L52" s="252">
        <f>IFERROR(_xlfn.XLOOKUP(Tabell13[[#This Row],[Produktkategori]], Tabell4[Velg kategori], Tabell4[Faktor]),"")</f>
        <v>6.699101796407185E-2</v>
      </c>
      <c r="M52" s="253" t="str">
        <f>IFERROR(_xlfn.XLOOKUP(Tabell13[[#This Row],[Produktkategori]], Tabell4[Velg kategori], Tabell4[Avfallskategori]),"")</f>
        <v>Blandet avfall</v>
      </c>
      <c r="N52" s="95" t="s">
        <v>145</v>
      </c>
      <c r="O52" s="119"/>
      <c r="P52" s="80"/>
      <c r="Q52" s="127">
        <f t="shared" si="7"/>
        <v>0</v>
      </c>
      <c r="R52" s="127">
        <f t="shared" si="8"/>
        <v>0</v>
      </c>
      <c r="S52" s="127">
        <f t="shared" si="9"/>
        <v>50</v>
      </c>
      <c r="T52" s="127">
        <f t="shared" si="10"/>
        <v>0</v>
      </c>
      <c r="U52" s="127">
        <f t="shared" si="11"/>
        <v>0</v>
      </c>
      <c r="V52" s="127">
        <f t="shared" si="12"/>
        <v>0</v>
      </c>
      <c r="W52" s="102"/>
      <c r="X52" s="127">
        <f t="shared" si="13"/>
        <v>50</v>
      </c>
      <c r="Y52" s="127">
        <f>Tabell13[[#This Row],[Vekt (kg)]]-(Tabell13[[#This Row],[Vekt (kg)]]*Tabell13[[#This Row],[Gjenvinnbarhet]])</f>
        <v>46.650449101796404</v>
      </c>
      <c r="Z52" s="127">
        <f>Tabell13[[#This Row],[Vekt (kg)]]*Tabell13[[#This Row],[Gjenvinnbarhet]]</f>
        <v>3.3495508982035926</v>
      </c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</row>
    <row r="53" spans="1:228" s="5" customFormat="1" ht="12.95" customHeight="1">
      <c r="A53" s="1"/>
      <c r="B53" s="255" t="s">
        <v>98</v>
      </c>
      <c r="C53" s="91" t="s">
        <v>263</v>
      </c>
      <c r="D53" s="257" t="s">
        <v>348</v>
      </c>
      <c r="E53" s="91" t="s">
        <v>251</v>
      </c>
      <c r="F53" s="258">
        <v>50</v>
      </c>
      <c r="G53" s="259"/>
      <c r="H53" s="256" t="s">
        <v>91</v>
      </c>
      <c r="I53" s="94"/>
      <c r="J53" s="80"/>
      <c r="K53" s="95" t="s">
        <v>236</v>
      </c>
      <c r="L53" s="252">
        <f>IFERROR(_xlfn.XLOOKUP(Tabell13[[#This Row],[Produktkategori]], Tabell4[Velg kategori], Tabell4[Faktor]),"")</f>
        <v>0.99242424242424243</v>
      </c>
      <c r="M53" s="253" t="str">
        <f>IFERROR(_xlfn.XLOOKUP(Tabell13[[#This Row],[Produktkategori]], Tabell4[Velg kategori], Tabell4[Avfallskategori]),"")</f>
        <v>Metall</v>
      </c>
      <c r="N53" s="95"/>
      <c r="O53" s="119"/>
      <c r="P53" s="80"/>
      <c r="Q53" s="127">
        <f t="shared" si="7"/>
        <v>0</v>
      </c>
      <c r="R53" s="127">
        <f t="shared" si="8"/>
        <v>0</v>
      </c>
      <c r="S53" s="127">
        <f t="shared" si="9"/>
        <v>0</v>
      </c>
      <c r="T53" s="127">
        <f t="shared" si="10"/>
        <v>0</v>
      </c>
      <c r="U53" s="127">
        <f t="shared" si="11"/>
        <v>0</v>
      </c>
      <c r="V53" s="127">
        <f t="shared" si="12"/>
        <v>50</v>
      </c>
      <c r="W53" s="102"/>
      <c r="X53" s="127">
        <f t="shared" si="13"/>
        <v>50</v>
      </c>
      <c r="Y53" s="127">
        <f>Tabell13[[#This Row],[Vekt (kg)]]-(Tabell13[[#This Row],[Vekt (kg)]]*Tabell13[[#This Row],[Gjenvinnbarhet]])</f>
        <v>0.37878787878787534</v>
      </c>
      <c r="Z53" s="127">
        <f>Tabell13[[#This Row],[Vekt (kg)]]*Tabell13[[#This Row],[Gjenvinnbarhet]]</f>
        <v>49.621212121212125</v>
      </c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</row>
    <row r="54" spans="1:228" s="5" customFormat="1" ht="12.95" customHeight="1">
      <c r="A54" s="1"/>
      <c r="B54" s="255" t="s">
        <v>98</v>
      </c>
      <c r="C54" s="91" t="s">
        <v>263</v>
      </c>
      <c r="D54" s="257" t="s">
        <v>349</v>
      </c>
      <c r="E54" s="91" t="s">
        <v>251</v>
      </c>
      <c r="F54" s="258">
        <v>50</v>
      </c>
      <c r="G54" s="259"/>
      <c r="H54" s="256" t="s">
        <v>91</v>
      </c>
      <c r="I54" s="94"/>
      <c r="J54" s="80"/>
      <c r="K54" s="95" t="s">
        <v>236</v>
      </c>
      <c r="L54" s="252">
        <f>IFERROR(_xlfn.XLOOKUP(Tabell13[[#This Row],[Produktkategori]], Tabell4[Velg kategori], Tabell4[Faktor]),"")</f>
        <v>0.99242424242424243</v>
      </c>
      <c r="M54" s="253" t="str">
        <f>IFERROR(_xlfn.XLOOKUP(Tabell13[[#This Row],[Produktkategori]], Tabell4[Velg kategori], Tabell4[Avfallskategori]),"")</f>
        <v>Metall</v>
      </c>
      <c r="N54" s="95"/>
      <c r="O54" s="119"/>
      <c r="P54" s="80"/>
      <c r="Q54" s="127">
        <f t="shared" si="7"/>
        <v>0</v>
      </c>
      <c r="R54" s="127">
        <f t="shared" si="8"/>
        <v>0</v>
      </c>
      <c r="S54" s="127">
        <f t="shared" si="9"/>
        <v>0</v>
      </c>
      <c r="T54" s="127">
        <f t="shared" si="10"/>
        <v>0</v>
      </c>
      <c r="U54" s="127">
        <f t="shared" si="11"/>
        <v>0</v>
      </c>
      <c r="V54" s="127">
        <f t="shared" si="12"/>
        <v>50</v>
      </c>
      <c r="W54" s="102"/>
      <c r="X54" s="127">
        <f t="shared" si="13"/>
        <v>50</v>
      </c>
      <c r="Y54" s="127">
        <f>Tabell13[[#This Row],[Vekt (kg)]]-(Tabell13[[#This Row],[Vekt (kg)]]*Tabell13[[#This Row],[Gjenvinnbarhet]])</f>
        <v>0.37878787878787534</v>
      </c>
      <c r="Z54" s="127">
        <f>Tabell13[[#This Row],[Vekt (kg)]]*Tabell13[[#This Row],[Gjenvinnbarhet]]</f>
        <v>49.621212121212125</v>
      </c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</row>
    <row r="55" spans="1:228" s="5" customFormat="1" ht="12.95" customHeight="1">
      <c r="A55" s="1"/>
      <c r="B55" s="255" t="s">
        <v>98</v>
      </c>
      <c r="C55" s="91" t="s">
        <v>263</v>
      </c>
      <c r="D55" s="257" t="s">
        <v>350</v>
      </c>
      <c r="E55" s="91" t="s">
        <v>251</v>
      </c>
      <c r="F55" s="258">
        <v>50</v>
      </c>
      <c r="G55" s="259"/>
      <c r="H55" s="256" t="s">
        <v>91</v>
      </c>
      <c r="I55" s="94"/>
      <c r="J55" s="80"/>
      <c r="K55" s="95" t="s">
        <v>236</v>
      </c>
      <c r="L55" s="252">
        <f>IFERROR(_xlfn.XLOOKUP(Tabell13[[#This Row],[Produktkategori]], Tabell4[Velg kategori], Tabell4[Faktor]),"")</f>
        <v>0.99242424242424243</v>
      </c>
      <c r="M55" s="253" t="str">
        <f>IFERROR(_xlfn.XLOOKUP(Tabell13[[#This Row],[Produktkategori]], Tabell4[Velg kategori], Tabell4[Avfallskategori]),"")</f>
        <v>Metall</v>
      </c>
      <c r="N55" s="95"/>
      <c r="O55" s="119"/>
      <c r="P55" s="80"/>
      <c r="Q55" s="127">
        <f t="shared" si="7"/>
        <v>0</v>
      </c>
      <c r="R55" s="127">
        <f t="shared" si="8"/>
        <v>0</v>
      </c>
      <c r="S55" s="127">
        <f t="shared" si="9"/>
        <v>0</v>
      </c>
      <c r="T55" s="127">
        <f t="shared" si="10"/>
        <v>0</v>
      </c>
      <c r="U55" s="127">
        <f t="shared" si="11"/>
        <v>0</v>
      </c>
      <c r="V55" s="127">
        <f t="shared" si="12"/>
        <v>50</v>
      </c>
      <c r="W55" s="102"/>
      <c r="X55" s="127">
        <f t="shared" si="13"/>
        <v>50</v>
      </c>
      <c r="Y55" s="127">
        <f>Tabell13[[#This Row],[Vekt (kg)]]-(Tabell13[[#This Row],[Vekt (kg)]]*Tabell13[[#This Row],[Gjenvinnbarhet]])</f>
        <v>0.37878787878787534</v>
      </c>
      <c r="Z55" s="127">
        <f>Tabell13[[#This Row],[Vekt (kg)]]*Tabell13[[#This Row],[Gjenvinnbarhet]]</f>
        <v>49.621212121212125</v>
      </c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</row>
    <row r="56" spans="1:228" s="5" customFormat="1" ht="12.95" customHeight="1">
      <c r="A56" s="1"/>
      <c r="B56" s="255" t="s">
        <v>98</v>
      </c>
      <c r="C56" s="91" t="s">
        <v>249</v>
      </c>
      <c r="D56" s="91" t="s">
        <v>351</v>
      </c>
      <c r="E56" s="91" t="s">
        <v>307</v>
      </c>
      <c r="F56" s="250">
        <v>30</v>
      </c>
      <c r="G56" s="80"/>
      <c r="H56" s="256" t="s">
        <v>164</v>
      </c>
      <c r="I56" s="94"/>
      <c r="J56" s="80"/>
      <c r="K56" s="95" t="s">
        <v>236</v>
      </c>
      <c r="L56" s="252">
        <f>IFERROR(_xlfn.XLOOKUP(Tabell13[[#This Row],[Produktkategori]], Tabell4[Velg kategori], Tabell4[Faktor]),"")</f>
        <v>6.699101796407185E-2</v>
      </c>
      <c r="M56" s="253" t="str">
        <f>IFERROR(_xlfn.XLOOKUP(Tabell13[[#This Row],[Produktkategori]], Tabell4[Velg kategori], Tabell4[Avfallskategori]),"")</f>
        <v>Blandet avfall</v>
      </c>
      <c r="N56" s="95"/>
      <c r="O56" s="119"/>
      <c r="P56" s="80"/>
      <c r="Q56" s="127">
        <f t="shared" si="7"/>
        <v>0</v>
      </c>
      <c r="R56" s="127">
        <f t="shared" si="8"/>
        <v>30</v>
      </c>
      <c r="S56" s="127">
        <f t="shared" si="9"/>
        <v>0</v>
      </c>
      <c r="T56" s="127">
        <f t="shared" si="10"/>
        <v>0</v>
      </c>
      <c r="U56" s="127">
        <f t="shared" si="11"/>
        <v>0</v>
      </c>
      <c r="V56" s="127">
        <f t="shared" si="12"/>
        <v>0</v>
      </c>
      <c r="W56" s="102"/>
      <c r="X56" s="127">
        <f t="shared" si="13"/>
        <v>30</v>
      </c>
      <c r="Y56" s="127">
        <f>Tabell13[[#This Row],[Vekt (kg)]]-(Tabell13[[#This Row],[Vekt (kg)]]*Tabell13[[#This Row],[Gjenvinnbarhet]])</f>
        <v>27.990269461077844</v>
      </c>
      <c r="Z56" s="127">
        <f>Tabell13[[#This Row],[Vekt (kg)]]*Tabell13[[#This Row],[Gjenvinnbarhet]]</f>
        <v>2.0097305389221556</v>
      </c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</row>
    <row r="57" spans="1:228" s="5" customFormat="1" ht="12.95" customHeight="1">
      <c r="A57" s="1"/>
      <c r="B57" s="255" t="s">
        <v>98</v>
      </c>
      <c r="C57" s="91" t="s">
        <v>249</v>
      </c>
      <c r="D57" s="91" t="s">
        <v>352</v>
      </c>
      <c r="E57" s="91" t="s">
        <v>307</v>
      </c>
      <c r="F57" s="250">
        <v>25</v>
      </c>
      <c r="G57" s="80"/>
      <c r="H57" s="256" t="s">
        <v>164</v>
      </c>
      <c r="I57" s="94"/>
      <c r="J57" s="80"/>
      <c r="K57" s="95" t="s">
        <v>236</v>
      </c>
      <c r="L57" s="252">
        <f>IFERROR(_xlfn.XLOOKUP(Tabell13[[#This Row],[Produktkategori]], Tabell4[Velg kategori], Tabell4[Faktor]),"")</f>
        <v>6.699101796407185E-2</v>
      </c>
      <c r="M57" s="253" t="str">
        <f>IFERROR(_xlfn.XLOOKUP(Tabell13[[#This Row],[Produktkategori]], Tabell4[Velg kategori], Tabell4[Avfallskategori]),"")</f>
        <v>Blandet avfall</v>
      </c>
      <c r="N57" s="95"/>
      <c r="O57" s="119"/>
      <c r="P57" s="80"/>
      <c r="Q57" s="127">
        <f t="shared" si="7"/>
        <v>0</v>
      </c>
      <c r="R57" s="127">
        <f t="shared" si="8"/>
        <v>25</v>
      </c>
      <c r="S57" s="127">
        <f t="shared" si="9"/>
        <v>0</v>
      </c>
      <c r="T57" s="127">
        <f t="shared" si="10"/>
        <v>0</v>
      </c>
      <c r="U57" s="127">
        <f t="shared" si="11"/>
        <v>0</v>
      </c>
      <c r="V57" s="127">
        <f t="shared" si="12"/>
        <v>0</v>
      </c>
      <c r="W57" s="102"/>
      <c r="X57" s="127">
        <f t="shared" si="13"/>
        <v>25</v>
      </c>
      <c r="Y57" s="127">
        <f>Tabell13[[#This Row],[Vekt (kg)]]-(Tabell13[[#This Row],[Vekt (kg)]]*Tabell13[[#This Row],[Gjenvinnbarhet]])</f>
        <v>23.325224550898202</v>
      </c>
      <c r="Z57" s="127">
        <f>Tabell13[[#This Row],[Vekt (kg)]]*Tabell13[[#This Row],[Gjenvinnbarhet]]</f>
        <v>1.6747754491017963</v>
      </c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</row>
    <row r="58" spans="1:228" s="5" customFormat="1" ht="12.95" customHeight="1">
      <c r="A58" s="1"/>
      <c r="B58" s="255" t="s">
        <v>98</v>
      </c>
      <c r="C58" s="91" t="s">
        <v>263</v>
      </c>
      <c r="D58" s="257" t="s">
        <v>353</v>
      </c>
      <c r="E58" s="91" t="s">
        <v>251</v>
      </c>
      <c r="F58" s="258">
        <v>10</v>
      </c>
      <c r="G58" s="259"/>
      <c r="H58" s="256" t="s">
        <v>91</v>
      </c>
      <c r="I58" s="94"/>
      <c r="J58" s="80"/>
      <c r="K58" s="95" t="s">
        <v>236</v>
      </c>
      <c r="L58" s="252">
        <f>IFERROR(_xlfn.XLOOKUP(Tabell13[[#This Row],[Produktkategori]], Tabell4[Velg kategori], Tabell4[Faktor]),"")</f>
        <v>0.99242424242424243</v>
      </c>
      <c r="M58" s="253" t="str">
        <f>IFERROR(_xlfn.XLOOKUP(Tabell13[[#This Row],[Produktkategori]], Tabell4[Velg kategori], Tabell4[Avfallskategori]),"")</f>
        <v>Metall</v>
      </c>
      <c r="N58" s="95"/>
      <c r="O58" s="119"/>
      <c r="P58" s="80"/>
      <c r="Q58" s="127">
        <f t="shared" si="7"/>
        <v>0</v>
      </c>
      <c r="R58" s="127">
        <f t="shared" si="8"/>
        <v>0</v>
      </c>
      <c r="S58" s="127">
        <f t="shared" si="9"/>
        <v>0</v>
      </c>
      <c r="T58" s="127">
        <f t="shared" si="10"/>
        <v>0</v>
      </c>
      <c r="U58" s="127">
        <f t="shared" si="11"/>
        <v>0</v>
      </c>
      <c r="V58" s="127">
        <f t="shared" si="12"/>
        <v>10</v>
      </c>
      <c r="W58" s="102"/>
      <c r="X58" s="127">
        <f t="shared" si="13"/>
        <v>10</v>
      </c>
      <c r="Y58" s="127">
        <f>Tabell13[[#This Row],[Vekt (kg)]]-(Tabell13[[#This Row],[Vekt (kg)]]*Tabell13[[#This Row],[Gjenvinnbarhet]])</f>
        <v>7.5757575757576134E-2</v>
      </c>
      <c r="Z58" s="127">
        <f>Tabell13[[#This Row],[Vekt (kg)]]*Tabell13[[#This Row],[Gjenvinnbarhet]]</f>
        <v>9.9242424242424239</v>
      </c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</row>
    <row r="59" spans="1:228" s="5" customFormat="1" ht="12.95" customHeight="1">
      <c r="A59" s="1"/>
      <c r="B59" s="255" t="s">
        <v>98</v>
      </c>
      <c r="C59" s="91" t="s">
        <v>263</v>
      </c>
      <c r="D59" s="257" t="s">
        <v>354</v>
      </c>
      <c r="E59" s="91" t="s">
        <v>251</v>
      </c>
      <c r="F59" s="258">
        <v>10</v>
      </c>
      <c r="G59" s="259"/>
      <c r="H59" s="256" t="s">
        <v>91</v>
      </c>
      <c r="I59" s="94"/>
      <c r="J59" s="80"/>
      <c r="K59" s="95" t="s">
        <v>236</v>
      </c>
      <c r="L59" s="252">
        <f>IFERROR(_xlfn.XLOOKUP(Tabell13[[#This Row],[Produktkategori]], Tabell4[Velg kategori], Tabell4[Faktor]),"")</f>
        <v>0.99242424242424243</v>
      </c>
      <c r="M59" s="253" t="str">
        <f>IFERROR(_xlfn.XLOOKUP(Tabell13[[#This Row],[Produktkategori]], Tabell4[Velg kategori], Tabell4[Avfallskategori]),"")</f>
        <v>Metall</v>
      </c>
      <c r="N59" s="95"/>
      <c r="O59" s="119"/>
      <c r="P59" s="80"/>
      <c r="Q59" s="127">
        <f t="shared" si="7"/>
        <v>0</v>
      </c>
      <c r="R59" s="127">
        <f t="shared" si="8"/>
        <v>0</v>
      </c>
      <c r="S59" s="127">
        <f t="shared" si="9"/>
        <v>0</v>
      </c>
      <c r="T59" s="127">
        <f t="shared" si="10"/>
        <v>0</v>
      </c>
      <c r="U59" s="127">
        <f t="shared" si="11"/>
        <v>0</v>
      </c>
      <c r="V59" s="127">
        <f t="shared" si="12"/>
        <v>10</v>
      </c>
      <c r="W59" s="102"/>
      <c r="X59" s="127">
        <f t="shared" si="13"/>
        <v>10</v>
      </c>
      <c r="Y59" s="127">
        <f>Tabell13[[#This Row],[Vekt (kg)]]-(Tabell13[[#This Row],[Vekt (kg)]]*Tabell13[[#This Row],[Gjenvinnbarhet]])</f>
        <v>7.5757575757576134E-2</v>
      </c>
      <c r="Z59" s="127">
        <f>Tabell13[[#This Row],[Vekt (kg)]]*Tabell13[[#This Row],[Gjenvinnbarhet]]</f>
        <v>9.9242424242424239</v>
      </c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</row>
    <row r="60" spans="1:228" s="5" customFormat="1" ht="12.95" customHeight="1">
      <c r="A60" s="1"/>
      <c r="B60" s="255" t="s">
        <v>98</v>
      </c>
      <c r="C60" s="91" t="s">
        <v>263</v>
      </c>
      <c r="D60" s="257" t="s">
        <v>355</v>
      </c>
      <c r="E60" s="91" t="s">
        <v>251</v>
      </c>
      <c r="F60" s="258">
        <v>10</v>
      </c>
      <c r="G60" s="259"/>
      <c r="H60" s="256" t="s">
        <v>91</v>
      </c>
      <c r="I60" s="94"/>
      <c r="J60" s="80"/>
      <c r="K60" s="95" t="s">
        <v>236</v>
      </c>
      <c r="L60" s="252">
        <f>IFERROR(_xlfn.XLOOKUP(Tabell13[[#This Row],[Produktkategori]], Tabell4[Velg kategori], Tabell4[Faktor]),"")</f>
        <v>0.99242424242424243</v>
      </c>
      <c r="M60" s="253" t="str">
        <f>IFERROR(_xlfn.XLOOKUP(Tabell13[[#This Row],[Produktkategori]], Tabell4[Velg kategori], Tabell4[Avfallskategori]),"")</f>
        <v>Metall</v>
      </c>
      <c r="N60" s="95"/>
      <c r="O60" s="119"/>
      <c r="P60" s="80"/>
      <c r="Q60" s="127">
        <f t="shared" si="7"/>
        <v>0</v>
      </c>
      <c r="R60" s="127">
        <f t="shared" si="8"/>
        <v>0</v>
      </c>
      <c r="S60" s="127">
        <f t="shared" si="9"/>
        <v>0</v>
      </c>
      <c r="T60" s="127">
        <f t="shared" si="10"/>
        <v>0</v>
      </c>
      <c r="U60" s="127">
        <f t="shared" si="11"/>
        <v>0</v>
      </c>
      <c r="V60" s="127">
        <f t="shared" si="12"/>
        <v>10</v>
      </c>
      <c r="W60" s="102"/>
      <c r="X60" s="127">
        <f t="shared" si="13"/>
        <v>10</v>
      </c>
      <c r="Y60" s="127">
        <f>Tabell13[[#This Row],[Vekt (kg)]]-(Tabell13[[#This Row],[Vekt (kg)]]*Tabell13[[#This Row],[Gjenvinnbarhet]])</f>
        <v>7.5757575757576134E-2</v>
      </c>
      <c r="Z60" s="127">
        <f>Tabell13[[#This Row],[Vekt (kg)]]*Tabell13[[#This Row],[Gjenvinnbarhet]]</f>
        <v>9.9242424242424239</v>
      </c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</row>
    <row r="61" spans="1:228" s="5" customFormat="1" ht="12.95" customHeight="1">
      <c r="A61" s="1"/>
      <c r="B61" s="251" t="s">
        <v>99</v>
      </c>
      <c r="C61" s="91" t="s">
        <v>275</v>
      </c>
      <c r="D61" s="257" t="s">
        <v>356</v>
      </c>
      <c r="E61" s="91" t="s">
        <v>251</v>
      </c>
      <c r="F61" s="258">
        <v>50</v>
      </c>
      <c r="G61" s="80"/>
      <c r="H61" s="93" t="s">
        <v>87</v>
      </c>
      <c r="I61" s="94"/>
      <c r="J61" s="80"/>
      <c r="K61" s="95" t="s">
        <v>236</v>
      </c>
      <c r="L61" s="252">
        <f>IFERROR(_xlfn.XLOOKUP(Tabell13[[#This Row],[Produktkategori]], Tabell4[Velg kategori], Tabell4[Faktor]),"")</f>
        <v>0.99242424242424243</v>
      </c>
      <c r="M61" s="253" t="str">
        <f>IFERROR(_xlfn.XLOOKUP(Tabell13[[#This Row],[Produktkategori]], Tabell4[Velg kategori], Tabell4[Avfallskategori]),"")</f>
        <v>Metall</v>
      </c>
      <c r="N61" s="95"/>
      <c r="O61" s="119"/>
      <c r="P61" s="80"/>
      <c r="Q61" s="127">
        <f t="shared" si="7"/>
        <v>0</v>
      </c>
      <c r="R61" s="127">
        <f t="shared" si="8"/>
        <v>0</v>
      </c>
      <c r="S61" s="127">
        <f t="shared" si="9"/>
        <v>50</v>
      </c>
      <c r="T61" s="127">
        <f t="shared" si="10"/>
        <v>0</v>
      </c>
      <c r="U61" s="127">
        <f t="shared" si="11"/>
        <v>0</v>
      </c>
      <c r="V61" s="127">
        <f t="shared" si="12"/>
        <v>0</v>
      </c>
      <c r="W61" s="102"/>
      <c r="X61" s="127">
        <f t="shared" si="13"/>
        <v>50</v>
      </c>
      <c r="Y61" s="127">
        <f>Tabell13[[#This Row],[Vekt (kg)]]-(Tabell13[[#This Row],[Vekt (kg)]]*Tabell13[[#This Row],[Gjenvinnbarhet]])</f>
        <v>0.37878787878787534</v>
      </c>
      <c r="Z61" s="127">
        <f>Tabell13[[#This Row],[Vekt (kg)]]*Tabell13[[#This Row],[Gjenvinnbarhet]]</f>
        <v>49.621212121212125</v>
      </c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</row>
    <row r="62" spans="1:228" s="5" customFormat="1" ht="12.95" customHeight="1">
      <c r="A62" s="1"/>
      <c r="B62" s="251" t="s">
        <v>99</v>
      </c>
      <c r="C62" s="91" t="s">
        <v>275</v>
      </c>
      <c r="D62" s="257" t="s">
        <v>357</v>
      </c>
      <c r="E62" s="91" t="s">
        <v>234</v>
      </c>
      <c r="F62" s="258">
        <v>50</v>
      </c>
      <c r="G62" s="80"/>
      <c r="H62" s="93" t="s">
        <v>80</v>
      </c>
      <c r="I62" s="94"/>
      <c r="J62" s="80"/>
      <c r="K62" s="95" t="s">
        <v>236</v>
      </c>
      <c r="L62" s="252">
        <f>IFERROR(_xlfn.XLOOKUP(Tabell13[[#This Row],[Produktkategori]], Tabell4[Velg kategori], Tabell4[Faktor]),"")</f>
        <v>0.78082191780821919</v>
      </c>
      <c r="M62" s="253" t="str">
        <f>IFERROR(_xlfn.XLOOKUP(Tabell13[[#This Row],[Produktkategori]], Tabell4[Velg kategori], Tabell4[Avfallskategori]),"")</f>
        <v>EE-avfall</v>
      </c>
      <c r="N62" s="95"/>
      <c r="O62" s="119"/>
      <c r="P62" s="80"/>
      <c r="Q62" s="127">
        <f t="shared" si="7"/>
        <v>50</v>
      </c>
      <c r="R62" s="127">
        <f t="shared" si="8"/>
        <v>0</v>
      </c>
      <c r="S62" s="127">
        <f t="shared" si="9"/>
        <v>0</v>
      </c>
      <c r="T62" s="127">
        <f t="shared" si="10"/>
        <v>0</v>
      </c>
      <c r="U62" s="127">
        <f t="shared" si="11"/>
        <v>0</v>
      </c>
      <c r="V62" s="127">
        <f t="shared" si="12"/>
        <v>0</v>
      </c>
      <c r="W62" s="102"/>
      <c r="X62" s="127">
        <f t="shared" si="13"/>
        <v>50</v>
      </c>
      <c r="Y62" s="127">
        <f>Tabell13[[#This Row],[Vekt (kg)]]-(Tabell13[[#This Row],[Vekt (kg)]]*Tabell13[[#This Row],[Gjenvinnbarhet]])</f>
        <v>10.958904109589042</v>
      </c>
      <c r="Z62" s="127">
        <f>Tabell13[[#This Row],[Vekt (kg)]]*Tabell13[[#This Row],[Gjenvinnbarhet]]</f>
        <v>39.041095890410958</v>
      </c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</row>
    <row r="63" spans="1:228" s="5" customFormat="1" ht="12.95" customHeight="1">
      <c r="A63" s="1"/>
      <c r="B63" s="251" t="s">
        <v>99</v>
      </c>
      <c r="C63" s="91" t="s">
        <v>275</v>
      </c>
      <c r="D63" s="257" t="s">
        <v>358</v>
      </c>
      <c r="E63" s="91" t="s">
        <v>234</v>
      </c>
      <c r="F63" s="258">
        <v>100</v>
      </c>
      <c r="G63" s="80"/>
      <c r="H63" s="93" t="s">
        <v>91</v>
      </c>
      <c r="I63" s="94"/>
      <c r="J63" s="80"/>
      <c r="K63" s="95" t="s">
        <v>236</v>
      </c>
      <c r="L63" s="252">
        <f>IFERROR(_xlfn.XLOOKUP(Tabell13[[#This Row],[Produktkategori]], Tabell4[Velg kategori], Tabell4[Faktor]),"")</f>
        <v>0.78082191780821919</v>
      </c>
      <c r="M63" s="253" t="str">
        <f>IFERROR(_xlfn.XLOOKUP(Tabell13[[#This Row],[Produktkategori]], Tabell4[Velg kategori], Tabell4[Avfallskategori]),"")</f>
        <v>EE-avfall</v>
      </c>
      <c r="N63" s="95"/>
      <c r="O63" s="119"/>
      <c r="P63" s="80"/>
      <c r="Q63" s="127">
        <f t="shared" si="7"/>
        <v>0</v>
      </c>
      <c r="R63" s="127">
        <f t="shared" si="8"/>
        <v>0</v>
      </c>
      <c r="S63" s="127">
        <f t="shared" si="9"/>
        <v>0</v>
      </c>
      <c r="T63" s="127">
        <f t="shared" si="10"/>
        <v>0</v>
      </c>
      <c r="U63" s="127">
        <f t="shared" si="11"/>
        <v>0</v>
      </c>
      <c r="V63" s="127">
        <f t="shared" si="12"/>
        <v>100</v>
      </c>
      <c r="W63" s="102"/>
      <c r="X63" s="127">
        <f t="shared" si="13"/>
        <v>100</v>
      </c>
      <c r="Y63" s="127">
        <f>Tabell13[[#This Row],[Vekt (kg)]]-(Tabell13[[#This Row],[Vekt (kg)]]*Tabell13[[#This Row],[Gjenvinnbarhet]])</f>
        <v>21.917808219178085</v>
      </c>
      <c r="Z63" s="127">
        <f>Tabell13[[#This Row],[Vekt (kg)]]*Tabell13[[#This Row],[Gjenvinnbarhet]]</f>
        <v>78.082191780821915</v>
      </c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</row>
    <row r="64" spans="1:228" s="5" customFormat="1" ht="12.95" customHeight="1">
      <c r="A64" s="1"/>
      <c r="B64" s="251" t="s">
        <v>99</v>
      </c>
      <c r="C64" s="91" t="s">
        <v>275</v>
      </c>
      <c r="D64" s="257" t="s">
        <v>359</v>
      </c>
      <c r="E64" s="91" t="s">
        <v>234</v>
      </c>
      <c r="F64" s="258">
        <v>100</v>
      </c>
      <c r="G64" s="80"/>
      <c r="H64" s="93" t="s">
        <v>91</v>
      </c>
      <c r="I64" s="94"/>
      <c r="J64" s="80"/>
      <c r="K64" s="95" t="s">
        <v>236</v>
      </c>
      <c r="L64" s="252">
        <f>IFERROR(_xlfn.XLOOKUP(Tabell13[[#This Row],[Produktkategori]], Tabell4[Velg kategori], Tabell4[Faktor]),"")</f>
        <v>0.78082191780821919</v>
      </c>
      <c r="M64" s="253" t="str">
        <f>IFERROR(_xlfn.XLOOKUP(Tabell13[[#This Row],[Produktkategori]], Tabell4[Velg kategori], Tabell4[Avfallskategori]),"")</f>
        <v>EE-avfall</v>
      </c>
      <c r="N64" s="95"/>
      <c r="O64" s="119"/>
      <c r="P64" s="80"/>
      <c r="Q64" s="127">
        <f t="shared" si="7"/>
        <v>0</v>
      </c>
      <c r="R64" s="127">
        <f t="shared" si="8"/>
        <v>0</v>
      </c>
      <c r="S64" s="127">
        <f t="shared" si="9"/>
        <v>0</v>
      </c>
      <c r="T64" s="127">
        <f t="shared" si="10"/>
        <v>0</v>
      </c>
      <c r="U64" s="127">
        <f t="shared" si="11"/>
        <v>0</v>
      </c>
      <c r="V64" s="127">
        <f t="shared" si="12"/>
        <v>100</v>
      </c>
      <c r="W64" s="102"/>
      <c r="X64" s="127">
        <f t="shared" si="13"/>
        <v>100</v>
      </c>
      <c r="Y64" s="127">
        <f>Tabell13[[#This Row],[Vekt (kg)]]-(Tabell13[[#This Row],[Vekt (kg)]]*Tabell13[[#This Row],[Gjenvinnbarhet]])</f>
        <v>21.917808219178085</v>
      </c>
      <c r="Z64" s="127">
        <f>Tabell13[[#This Row],[Vekt (kg)]]*Tabell13[[#This Row],[Gjenvinnbarhet]]</f>
        <v>78.082191780821915</v>
      </c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</row>
    <row r="65" spans="1:228" s="5" customFormat="1" ht="12.95" customHeight="1">
      <c r="A65" s="1"/>
      <c r="B65" s="251" t="s">
        <v>99</v>
      </c>
      <c r="C65" s="91" t="s">
        <v>275</v>
      </c>
      <c r="D65" s="257" t="s">
        <v>360</v>
      </c>
      <c r="E65" s="91" t="s">
        <v>234</v>
      </c>
      <c r="F65" s="258">
        <v>50</v>
      </c>
      <c r="G65" s="80"/>
      <c r="H65" s="93" t="s">
        <v>91</v>
      </c>
      <c r="I65" s="94"/>
      <c r="J65" s="80"/>
      <c r="K65" s="95" t="s">
        <v>236</v>
      </c>
      <c r="L65" s="252">
        <f>IFERROR(_xlfn.XLOOKUP(Tabell13[[#This Row],[Produktkategori]], Tabell4[Velg kategori], Tabell4[Faktor]),"")</f>
        <v>0.78082191780821919</v>
      </c>
      <c r="M65" s="253" t="str">
        <f>IFERROR(_xlfn.XLOOKUP(Tabell13[[#This Row],[Produktkategori]], Tabell4[Velg kategori], Tabell4[Avfallskategori]),"")</f>
        <v>EE-avfall</v>
      </c>
      <c r="N65" s="95"/>
      <c r="O65" s="119"/>
      <c r="P65" s="80"/>
      <c r="Q65" s="127">
        <f t="shared" si="7"/>
        <v>0</v>
      </c>
      <c r="R65" s="127">
        <f t="shared" si="8"/>
        <v>0</v>
      </c>
      <c r="S65" s="127">
        <f t="shared" si="9"/>
        <v>0</v>
      </c>
      <c r="T65" s="127">
        <f t="shared" si="10"/>
        <v>0</v>
      </c>
      <c r="U65" s="127">
        <f t="shared" si="11"/>
        <v>0</v>
      </c>
      <c r="V65" s="127">
        <f t="shared" si="12"/>
        <v>50</v>
      </c>
      <c r="W65" s="102"/>
      <c r="X65" s="127">
        <f t="shared" si="13"/>
        <v>50</v>
      </c>
      <c r="Y65" s="127">
        <f>Tabell13[[#This Row],[Vekt (kg)]]-(Tabell13[[#This Row],[Vekt (kg)]]*Tabell13[[#This Row],[Gjenvinnbarhet]])</f>
        <v>10.958904109589042</v>
      </c>
      <c r="Z65" s="127">
        <f>Tabell13[[#This Row],[Vekt (kg)]]*Tabell13[[#This Row],[Gjenvinnbarhet]]</f>
        <v>39.041095890410958</v>
      </c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</row>
    <row r="66" spans="1:228" s="5" customFormat="1" ht="12.95" customHeight="1">
      <c r="A66" s="1"/>
      <c r="B66" s="251" t="s">
        <v>99</v>
      </c>
      <c r="C66" s="91" t="s">
        <v>275</v>
      </c>
      <c r="D66" s="257" t="s">
        <v>361</v>
      </c>
      <c r="E66" s="91" t="s">
        <v>234</v>
      </c>
      <c r="F66" s="258">
        <v>10</v>
      </c>
      <c r="G66" s="80"/>
      <c r="H66" s="93" t="s">
        <v>91</v>
      </c>
      <c r="I66" s="94"/>
      <c r="J66" s="80"/>
      <c r="K66" s="95" t="s">
        <v>240</v>
      </c>
      <c r="L66" s="252">
        <f>IFERROR(_xlfn.XLOOKUP(Tabell13[[#This Row],[Produktkategori]], Tabell4[Velg kategori], Tabell4[Faktor]),"")</f>
        <v>0.78082191780821919</v>
      </c>
      <c r="M66" s="253" t="str">
        <f>IFERROR(_xlfn.XLOOKUP(Tabell13[[#This Row],[Produktkategori]], Tabell4[Velg kategori], Tabell4[Avfallskategori]),"")</f>
        <v>EE-avfall</v>
      </c>
      <c r="N66" s="95"/>
      <c r="O66" s="119"/>
      <c r="P66" s="80"/>
      <c r="Q66" s="127">
        <f t="shared" si="7"/>
        <v>0</v>
      </c>
      <c r="R66" s="127">
        <f t="shared" si="8"/>
        <v>0</v>
      </c>
      <c r="S66" s="127">
        <f t="shared" si="9"/>
        <v>0</v>
      </c>
      <c r="T66" s="127">
        <f t="shared" si="10"/>
        <v>0</v>
      </c>
      <c r="U66" s="127">
        <f t="shared" si="11"/>
        <v>0</v>
      </c>
      <c r="V66" s="127">
        <f t="shared" si="12"/>
        <v>10</v>
      </c>
      <c r="W66" s="102"/>
      <c r="X66" s="127">
        <f t="shared" si="13"/>
        <v>0</v>
      </c>
      <c r="Y66" s="127">
        <f>Tabell13[[#This Row],[Vekt (kg)]]-(Tabell13[[#This Row],[Vekt (kg)]]*Tabell13[[#This Row],[Gjenvinnbarhet]])</f>
        <v>2.1917808219178081</v>
      </c>
      <c r="Z66" s="127">
        <f>Tabell13[[#This Row],[Vekt (kg)]]*Tabell13[[#This Row],[Gjenvinnbarhet]]</f>
        <v>7.8082191780821919</v>
      </c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</row>
    <row r="67" spans="1:228" s="5" customFormat="1" ht="12.95" customHeight="1">
      <c r="A67" s="1"/>
      <c r="B67" s="251" t="s">
        <v>99</v>
      </c>
      <c r="C67" s="91" t="s">
        <v>275</v>
      </c>
      <c r="D67" s="257" t="s">
        <v>362</v>
      </c>
      <c r="E67" s="91" t="s">
        <v>234</v>
      </c>
      <c r="F67" s="258">
        <v>10</v>
      </c>
      <c r="G67" s="80"/>
      <c r="H67" s="93" t="s">
        <v>91</v>
      </c>
      <c r="I67" s="94"/>
      <c r="J67" s="80"/>
      <c r="K67" s="95" t="s">
        <v>240</v>
      </c>
      <c r="L67" s="252">
        <f>IFERROR(_xlfn.XLOOKUP(Tabell13[[#This Row],[Produktkategori]], Tabell4[Velg kategori], Tabell4[Faktor]),"")</f>
        <v>0.78082191780821919</v>
      </c>
      <c r="M67" s="253" t="str">
        <f>IFERROR(_xlfn.XLOOKUP(Tabell13[[#This Row],[Produktkategori]], Tabell4[Velg kategori], Tabell4[Avfallskategori]),"")</f>
        <v>EE-avfall</v>
      </c>
      <c r="N67" s="95"/>
      <c r="O67" s="119"/>
      <c r="P67" s="80"/>
      <c r="Q67" s="127">
        <f t="shared" si="7"/>
        <v>0</v>
      </c>
      <c r="R67" s="127">
        <f t="shared" si="8"/>
        <v>0</v>
      </c>
      <c r="S67" s="127">
        <f t="shared" si="9"/>
        <v>0</v>
      </c>
      <c r="T67" s="127">
        <f t="shared" si="10"/>
        <v>0</v>
      </c>
      <c r="U67" s="127">
        <f t="shared" si="11"/>
        <v>0</v>
      </c>
      <c r="V67" s="127">
        <f t="shared" si="12"/>
        <v>10</v>
      </c>
      <c r="W67" s="102"/>
      <c r="X67" s="127">
        <f t="shared" si="13"/>
        <v>0</v>
      </c>
      <c r="Y67" s="127">
        <f>Tabell13[[#This Row],[Vekt (kg)]]-(Tabell13[[#This Row],[Vekt (kg)]]*Tabell13[[#This Row],[Gjenvinnbarhet]])</f>
        <v>2.1917808219178081</v>
      </c>
      <c r="Z67" s="127">
        <f>Tabell13[[#This Row],[Vekt (kg)]]*Tabell13[[#This Row],[Gjenvinnbarhet]]</f>
        <v>7.8082191780821919</v>
      </c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</row>
    <row r="68" spans="1:228" s="5" customFormat="1" ht="12.95" customHeight="1">
      <c r="A68" s="1"/>
      <c r="B68" s="251" t="s">
        <v>99</v>
      </c>
      <c r="C68" s="91" t="s">
        <v>275</v>
      </c>
      <c r="D68" s="257" t="s">
        <v>363</v>
      </c>
      <c r="E68" s="91" t="s">
        <v>234</v>
      </c>
      <c r="F68" s="258">
        <v>10</v>
      </c>
      <c r="G68" s="80"/>
      <c r="H68" s="93" t="s">
        <v>87</v>
      </c>
      <c r="I68" s="94"/>
      <c r="J68" s="80"/>
      <c r="K68" s="95" t="s">
        <v>240</v>
      </c>
      <c r="L68" s="252">
        <f>IFERROR(_xlfn.XLOOKUP(Tabell13[[#This Row],[Produktkategori]], Tabell4[Velg kategori], Tabell4[Faktor]),"")</f>
        <v>0.78082191780821919</v>
      </c>
      <c r="M68" s="253" t="str">
        <f>IFERROR(_xlfn.XLOOKUP(Tabell13[[#This Row],[Produktkategori]], Tabell4[Velg kategori], Tabell4[Avfallskategori]),"")</f>
        <v>EE-avfall</v>
      </c>
      <c r="N68" s="95"/>
      <c r="O68" s="119"/>
      <c r="P68" s="80"/>
      <c r="Q68" s="127">
        <f t="shared" si="7"/>
        <v>0</v>
      </c>
      <c r="R68" s="127">
        <f t="shared" si="8"/>
        <v>0</v>
      </c>
      <c r="S68" s="127">
        <f t="shared" si="9"/>
        <v>10</v>
      </c>
      <c r="T68" s="127">
        <f t="shared" si="10"/>
        <v>0</v>
      </c>
      <c r="U68" s="127">
        <f t="shared" si="11"/>
        <v>0</v>
      </c>
      <c r="V68" s="127">
        <f t="shared" si="12"/>
        <v>0</v>
      </c>
      <c r="W68" s="102"/>
      <c r="X68" s="127">
        <f t="shared" si="13"/>
        <v>0</v>
      </c>
      <c r="Y68" s="127">
        <f>Tabell13[[#This Row],[Vekt (kg)]]-(Tabell13[[#This Row],[Vekt (kg)]]*Tabell13[[#This Row],[Gjenvinnbarhet]])</f>
        <v>2.1917808219178081</v>
      </c>
      <c r="Z68" s="127">
        <f>Tabell13[[#This Row],[Vekt (kg)]]*Tabell13[[#This Row],[Gjenvinnbarhet]]</f>
        <v>7.8082191780821919</v>
      </c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</row>
    <row r="69" spans="1:228" s="5" customFormat="1" ht="12.95" customHeight="1">
      <c r="A69" s="1"/>
      <c r="B69" s="251" t="s">
        <v>141</v>
      </c>
      <c r="C69" s="85" t="s">
        <v>142</v>
      </c>
      <c r="D69" s="91"/>
      <c r="E69" s="85" t="s">
        <v>143</v>
      </c>
      <c r="F69" s="250"/>
      <c r="G69" s="80"/>
      <c r="H69" s="93" t="s">
        <v>144</v>
      </c>
      <c r="I69" s="94"/>
      <c r="J69" s="80"/>
      <c r="K69" s="95" t="s">
        <v>145</v>
      </c>
      <c r="L69" s="252">
        <f>IFERROR(_xlfn.XLOOKUP(Tabell13[[#This Row],[Produktkategori]], Tabell4[Velg kategori], Tabell4[Faktor]),"")</f>
        <v>0</v>
      </c>
      <c r="M69" s="253" t="str">
        <f>IFERROR(_xlfn.XLOOKUP(Tabell13[[#This Row],[Produktkategori]], Tabell4[Velg kategori], Tabell4[Avfallskategori]),"")</f>
        <v>Udefinert</v>
      </c>
      <c r="N69" s="95"/>
      <c r="O69" s="119"/>
      <c r="P69" s="80"/>
      <c r="Q69" s="127">
        <f t="shared" si="7"/>
        <v>0</v>
      </c>
      <c r="R69" s="127">
        <f t="shared" si="8"/>
        <v>0</v>
      </c>
      <c r="S69" s="127">
        <f t="shared" si="9"/>
        <v>0</v>
      </c>
      <c r="T69" s="127">
        <f t="shared" si="10"/>
        <v>0</v>
      </c>
      <c r="U69" s="127">
        <f t="shared" si="11"/>
        <v>0</v>
      </c>
      <c r="V69" s="127">
        <f t="shared" si="12"/>
        <v>0</v>
      </c>
      <c r="W69" s="102"/>
      <c r="X69" s="127">
        <f t="shared" si="13"/>
        <v>0</v>
      </c>
      <c r="Y69" s="127">
        <f>Tabell13[[#This Row],[Vekt (kg)]]-(Tabell13[[#This Row],[Vekt (kg)]]*Tabell13[[#This Row],[Gjenvinnbarhet]])</f>
        <v>0</v>
      </c>
      <c r="Z69" s="127">
        <f>Tabell13[[#This Row],[Vekt (kg)]]*Tabell13[[#This Row],[Gjenvinnbarhet]]</f>
        <v>0</v>
      </c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</row>
    <row r="70" spans="1:228" s="5" customFormat="1" ht="12.95" customHeight="1">
      <c r="A70" s="1"/>
      <c r="B70" s="251" t="s">
        <v>141</v>
      </c>
      <c r="C70" s="85" t="s">
        <v>142</v>
      </c>
      <c r="D70" s="91"/>
      <c r="E70" s="85" t="s">
        <v>143</v>
      </c>
      <c r="F70" s="250"/>
      <c r="G70" s="80"/>
      <c r="H70" s="93" t="s">
        <v>144</v>
      </c>
      <c r="I70" s="94"/>
      <c r="J70" s="80"/>
      <c r="K70" s="95" t="s">
        <v>145</v>
      </c>
      <c r="L70" s="252">
        <f>IFERROR(_xlfn.XLOOKUP(Tabell13[[#This Row],[Produktkategori]], Tabell4[Velg kategori], Tabell4[Faktor]),"")</f>
        <v>0</v>
      </c>
      <c r="M70" s="253" t="str">
        <f>IFERROR(_xlfn.XLOOKUP(Tabell13[[#This Row],[Produktkategori]], Tabell4[Velg kategori], Tabell4[Avfallskategori]),"")</f>
        <v>Udefinert</v>
      </c>
      <c r="N70" s="95"/>
      <c r="O70" s="119"/>
      <c r="P70" s="80"/>
      <c r="Q70" s="127">
        <f t="shared" si="7"/>
        <v>0</v>
      </c>
      <c r="R70" s="127">
        <f t="shared" si="8"/>
        <v>0</v>
      </c>
      <c r="S70" s="127">
        <f t="shared" si="9"/>
        <v>0</v>
      </c>
      <c r="T70" s="127">
        <f t="shared" si="10"/>
        <v>0</v>
      </c>
      <c r="U70" s="127">
        <f t="shared" si="11"/>
        <v>0</v>
      </c>
      <c r="V70" s="127">
        <f t="shared" si="12"/>
        <v>0</v>
      </c>
      <c r="W70" s="102"/>
      <c r="X70" s="127">
        <f t="shared" si="13"/>
        <v>0</v>
      </c>
      <c r="Y70" s="127">
        <f>Tabell13[[#This Row],[Vekt (kg)]]-(Tabell13[[#This Row],[Vekt (kg)]]*Tabell13[[#This Row],[Gjenvinnbarhet]])</f>
        <v>0</v>
      </c>
      <c r="Z70" s="127">
        <f>Tabell13[[#This Row],[Vekt (kg)]]*Tabell13[[#This Row],[Gjenvinnbarhet]]</f>
        <v>0</v>
      </c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</row>
    <row r="71" spans="1:228" s="5" customFormat="1" ht="12.95" customHeight="1">
      <c r="A71" s="1"/>
      <c r="B71" s="251" t="s">
        <v>141</v>
      </c>
      <c r="C71" s="85" t="s">
        <v>142</v>
      </c>
      <c r="D71" s="91"/>
      <c r="E71" s="85" t="s">
        <v>143</v>
      </c>
      <c r="F71" s="250"/>
      <c r="G71" s="80"/>
      <c r="H71" s="93" t="s">
        <v>144</v>
      </c>
      <c r="I71" s="94"/>
      <c r="J71" s="80"/>
      <c r="K71" s="95" t="s">
        <v>145</v>
      </c>
      <c r="L71" s="252">
        <f>IFERROR(_xlfn.XLOOKUP(Tabell13[[#This Row],[Produktkategori]], Tabell4[Velg kategori], Tabell4[Faktor]),"")</f>
        <v>0</v>
      </c>
      <c r="M71" s="253" t="str">
        <f>IFERROR(_xlfn.XLOOKUP(Tabell13[[#This Row],[Produktkategori]], Tabell4[Velg kategori], Tabell4[Avfallskategori]),"")</f>
        <v>Udefinert</v>
      </c>
      <c r="N71" s="95"/>
      <c r="O71" s="119"/>
      <c r="P71" s="80"/>
      <c r="Q71" s="127">
        <f t="shared" si="7"/>
        <v>0</v>
      </c>
      <c r="R71" s="127">
        <f t="shared" si="8"/>
        <v>0</v>
      </c>
      <c r="S71" s="127">
        <f t="shared" si="9"/>
        <v>0</v>
      </c>
      <c r="T71" s="127">
        <f t="shared" si="10"/>
        <v>0</v>
      </c>
      <c r="U71" s="127">
        <f t="shared" si="11"/>
        <v>0</v>
      </c>
      <c r="V71" s="127">
        <f t="shared" si="12"/>
        <v>0</v>
      </c>
      <c r="W71" s="102"/>
      <c r="X71" s="127">
        <f t="shared" si="13"/>
        <v>0</v>
      </c>
      <c r="Y71" s="127">
        <f>Tabell13[[#This Row],[Vekt (kg)]]-(Tabell13[[#This Row],[Vekt (kg)]]*Tabell13[[#This Row],[Gjenvinnbarhet]])</f>
        <v>0</v>
      </c>
      <c r="Z71" s="127">
        <f>Tabell13[[#This Row],[Vekt (kg)]]*Tabell13[[#This Row],[Gjenvinnbarhet]]</f>
        <v>0</v>
      </c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</row>
    <row r="72" spans="1:228" s="5" customFormat="1" ht="12.95" customHeight="1">
      <c r="A72" s="1"/>
      <c r="B72" s="251" t="s">
        <v>141</v>
      </c>
      <c r="C72" s="85" t="s">
        <v>142</v>
      </c>
      <c r="D72" s="91"/>
      <c r="E72" s="85" t="s">
        <v>143</v>
      </c>
      <c r="F72" s="250"/>
      <c r="G72" s="80"/>
      <c r="H72" s="93" t="s">
        <v>144</v>
      </c>
      <c r="I72" s="94"/>
      <c r="J72" s="80"/>
      <c r="K72" s="95" t="s">
        <v>145</v>
      </c>
      <c r="L72" s="252">
        <f>IFERROR(_xlfn.XLOOKUP(Tabell13[[#This Row],[Produktkategori]], Tabell4[Velg kategori], Tabell4[Faktor]),"")</f>
        <v>0</v>
      </c>
      <c r="M72" s="253" t="str">
        <f>IFERROR(_xlfn.XLOOKUP(Tabell13[[#This Row],[Produktkategori]], Tabell4[Velg kategori], Tabell4[Avfallskategori]),"")</f>
        <v>Udefinert</v>
      </c>
      <c r="N72" s="95"/>
      <c r="O72" s="119"/>
      <c r="P72" s="80"/>
      <c r="Q72" s="127">
        <f t="shared" ref="Q72:Q103" si="14">IF(H72="Bevart",F72,0)</f>
        <v>0</v>
      </c>
      <c r="R72" s="127">
        <f t="shared" ref="R72:R103" si="15">IF(H72="Ombruk",F72,0)</f>
        <v>0</v>
      </c>
      <c r="S72" s="127">
        <f t="shared" ref="S72:S103" si="16">IF(H72="Overskudd",F72,0)</f>
        <v>0</v>
      </c>
      <c r="T72" s="127">
        <f t="shared" ref="T72:T103" si="17">IF(H72="Gjenvunnet",F72*I72,0)</f>
        <v>0</v>
      </c>
      <c r="U72" s="127">
        <f t="shared" ref="U72:U103" si="18">IF(H72="Gjenvunnet",(1-I72)*F72,0)</f>
        <v>0</v>
      </c>
      <c r="V72" s="127">
        <f t="shared" ref="V72:V103" si="19">IF(H72="Nytt",F72,0)</f>
        <v>0</v>
      </c>
      <c r="W72" s="102"/>
      <c r="X72" s="127">
        <f t="shared" ref="X72:X103" si="20">IF(K72="Ombrukbart",F72,0)</f>
        <v>0</v>
      </c>
      <c r="Y72" s="127">
        <f>Tabell13[[#This Row],[Vekt (kg)]]-(Tabell13[[#This Row],[Vekt (kg)]]*Tabell13[[#This Row],[Gjenvinnbarhet]])</f>
        <v>0</v>
      </c>
      <c r="Z72" s="127">
        <f>Tabell13[[#This Row],[Vekt (kg)]]*Tabell13[[#This Row],[Gjenvinnbarhet]]</f>
        <v>0</v>
      </c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</row>
    <row r="73" spans="1:228" s="5" customFormat="1" ht="12.95" customHeight="1">
      <c r="A73" s="1"/>
      <c r="B73" s="251" t="s">
        <v>141</v>
      </c>
      <c r="C73" s="85" t="s">
        <v>142</v>
      </c>
      <c r="D73" s="91"/>
      <c r="E73" s="85" t="s">
        <v>143</v>
      </c>
      <c r="F73" s="250"/>
      <c r="G73" s="80"/>
      <c r="H73" s="93" t="s">
        <v>144</v>
      </c>
      <c r="I73" s="94"/>
      <c r="J73" s="80"/>
      <c r="K73" s="95" t="s">
        <v>145</v>
      </c>
      <c r="L73" s="252">
        <f>IFERROR(_xlfn.XLOOKUP(Tabell13[[#This Row],[Produktkategori]], Tabell4[Velg kategori], Tabell4[Faktor]),"")</f>
        <v>0</v>
      </c>
      <c r="M73" s="253" t="str">
        <f>IFERROR(_xlfn.XLOOKUP(Tabell13[[#This Row],[Produktkategori]], Tabell4[Velg kategori], Tabell4[Avfallskategori]),"")</f>
        <v>Udefinert</v>
      </c>
      <c r="N73" s="95"/>
      <c r="O73" s="119"/>
      <c r="P73" s="80"/>
      <c r="Q73" s="127">
        <f t="shared" si="14"/>
        <v>0</v>
      </c>
      <c r="R73" s="127">
        <f t="shared" si="15"/>
        <v>0</v>
      </c>
      <c r="S73" s="127">
        <f t="shared" si="16"/>
        <v>0</v>
      </c>
      <c r="T73" s="127">
        <f t="shared" si="17"/>
        <v>0</v>
      </c>
      <c r="U73" s="127">
        <f t="shared" si="18"/>
        <v>0</v>
      </c>
      <c r="V73" s="127">
        <f t="shared" si="19"/>
        <v>0</v>
      </c>
      <c r="W73" s="102"/>
      <c r="X73" s="127">
        <f t="shared" si="20"/>
        <v>0</v>
      </c>
      <c r="Y73" s="127">
        <f>Tabell13[[#This Row],[Vekt (kg)]]-(Tabell13[[#This Row],[Vekt (kg)]]*Tabell13[[#This Row],[Gjenvinnbarhet]])</f>
        <v>0</v>
      </c>
      <c r="Z73" s="127">
        <f>Tabell13[[#This Row],[Vekt (kg)]]*Tabell13[[#This Row],[Gjenvinnbarhet]]</f>
        <v>0</v>
      </c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</row>
    <row r="74" spans="1:228" s="5" customFormat="1" ht="12.95" customHeight="1">
      <c r="A74" s="1"/>
      <c r="B74" s="251" t="s">
        <v>141</v>
      </c>
      <c r="C74" s="85" t="s">
        <v>142</v>
      </c>
      <c r="D74" s="91"/>
      <c r="E74" s="85" t="s">
        <v>143</v>
      </c>
      <c r="F74" s="250"/>
      <c r="G74" s="80"/>
      <c r="H74" s="93" t="s">
        <v>144</v>
      </c>
      <c r="I74" s="94"/>
      <c r="J74" s="80"/>
      <c r="K74" s="95" t="s">
        <v>145</v>
      </c>
      <c r="L74" s="252">
        <f>IFERROR(_xlfn.XLOOKUP(Tabell13[[#This Row],[Produktkategori]], Tabell4[Velg kategori], Tabell4[Faktor]),"")</f>
        <v>0</v>
      </c>
      <c r="M74" s="253" t="str">
        <f>IFERROR(_xlfn.XLOOKUP(Tabell13[[#This Row],[Produktkategori]], Tabell4[Velg kategori], Tabell4[Avfallskategori]),"")</f>
        <v>Udefinert</v>
      </c>
      <c r="N74" s="95"/>
      <c r="O74" s="119"/>
      <c r="P74" s="80"/>
      <c r="Q74" s="127">
        <f t="shared" si="14"/>
        <v>0</v>
      </c>
      <c r="R74" s="127">
        <f t="shared" si="15"/>
        <v>0</v>
      </c>
      <c r="S74" s="127">
        <f t="shared" si="16"/>
        <v>0</v>
      </c>
      <c r="T74" s="127">
        <f t="shared" si="17"/>
        <v>0</v>
      </c>
      <c r="U74" s="127">
        <f t="shared" si="18"/>
        <v>0</v>
      </c>
      <c r="V74" s="127">
        <f t="shared" si="19"/>
        <v>0</v>
      </c>
      <c r="W74" s="102"/>
      <c r="X74" s="127">
        <f t="shared" si="20"/>
        <v>0</v>
      </c>
      <c r="Y74" s="127">
        <f>Tabell13[[#This Row],[Vekt (kg)]]-(Tabell13[[#This Row],[Vekt (kg)]]*Tabell13[[#This Row],[Gjenvinnbarhet]])</f>
        <v>0</v>
      </c>
      <c r="Z74" s="127">
        <f>Tabell13[[#This Row],[Vekt (kg)]]*Tabell13[[#This Row],[Gjenvinnbarhet]]</f>
        <v>0</v>
      </c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</row>
    <row r="75" spans="1:228" s="5" customFormat="1" ht="12.95" customHeight="1">
      <c r="A75" s="1"/>
      <c r="B75" s="251" t="s">
        <v>141</v>
      </c>
      <c r="C75" s="85" t="s">
        <v>142</v>
      </c>
      <c r="D75" s="91"/>
      <c r="E75" s="85" t="s">
        <v>143</v>
      </c>
      <c r="F75" s="250"/>
      <c r="G75" s="80"/>
      <c r="H75" s="93" t="s">
        <v>144</v>
      </c>
      <c r="I75" s="94"/>
      <c r="J75" s="80"/>
      <c r="K75" s="95" t="s">
        <v>145</v>
      </c>
      <c r="L75" s="252">
        <f>IFERROR(_xlfn.XLOOKUP(Tabell13[[#This Row],[Produktkategori]], Tabell4[Velg kategori], Tabell4[Faktor]),"")</f>
        <v>0</v>
      </c>
      <c r="M75" s="253" t="str">
        <f>IFERROR(_xlfn.XLOOKUP(Tabell13[[#This Row],[Produktkategori]], Tabell4[Velg kategori], Tabell4[Avfallskategori]),"")</f>
        <v>Udefinert</v>
      </c>
      <c r="N75" s="95"/>
      <c r="O75" s="119"/>
      <c r="P75" s="80"/>
      <c r="Q75" s="127">
        <f t="shared" si="14"/>
        <v>0</v>
      </c>
      <c r="R75" s="127">
        <f t="shared" si="15"/>
        <v>0</v>
      </c>
      <c r="S75" s="127">
        <f t="shared" si="16"/>
        <v>0</v>
      </c>
      <c r="T75" s="127">
        <f t="shared" si="17"/>
        <v>0</v>
      </c>
      <c r="U75" s="127">
        <f t="shared" si="18"/>
        <v>0</v>
      </c>
      <c r="V75" s="127">
        <f t="shared" si="19"/>
        <v>0</v>
      </c>
      <c r="W75" s="102"/>
      <c r="X75" s="127">
        <f t="shared" si="20"/>
        <v>0</v>
      </c>
      <c r="Y75" s="127">
        <f>Tabell13[[#This Row],[Vekt (kg)]]-(Tabell13[[#This Row],[Vekt (kg)]]*Tabell13[[#This Row],[Gjenvinnbarhet]])</f>
        <v>0</v>
      </c>
      <c r="Z75" s="127">
        <f>Tabell13[[#This Row],[Vekt (kg)]]*Tabell13[[#This Row],[Gjenvinnbarhet]]</f>
        <v>0</v>
      </c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</row>
    <row r="76" spans="1:228" s="5" customFormat="1" ht="12.95" customHeight="1">
      <c r="A76" s="1"/>
      <c r="B76" s="251" t="s">
        <v>141</v>
      </c>
      <c r="C76" s="85" t="s">
        <v>142</v>
      </c>
      <c r="D76" s="91"/>
      <c r="E76" s="85" t="s">
        <v>143</v>
      </c>
      <c r="F76" s="250"/>
      <c r="G76" s="80"/>
      <c r="H76" s="93" t="s">
        <v>144</v>
      </c>
      <c r="I76" s="94"/>
      <c r="J76" s="80"/>
      <c r="K76" s="95" t="s">
        <v>145</v>
      </c>
      <c r="L76" s="252">
        <f>IFERROR(_xlfn.XLOOKUP(Tabell13[[#This Row],[Produktkategori]], Tabell4[Velg kategori], Tabell4[Faktor]),"")</f>
        <v>0</v>
      </c>
      <c r="M76" s="253" t="str">
        <f>IFERROR(_xlfn.XLOOKUP(Tabell13[[#This Row],[Produktkategori]], Tabell4[Velg kategori], Tabell4[Avfallskategori]),"")</f>
        <v>Udefinert</v>
      </c>
      <c r="N76" s="95"/>
      <c r="O76" s="119"/>
      <c r="P76" s="80"/>
      <c r="Q76" s="127">
        <f t="shared" si="14"/>
        <v>0</v>
      </c>
      <c r="R76" s="127">
        <f t="shared" si="15"/>
        <v>0</v>
      </c>
      <c r="S76" s="127">
        <f t="shared" si="16"/>
        <v>0</v>
      </c>
      <c r="T76" s="127">
        <f t="shared" si="17"/>
        <v>0</v>
      </c>
      <c r="U76" s="127">
        <f t="shared" si="18"/>
        <v>0</v>
      </c>
      <c r="V76" s="127">
        <f t="shared" si="19"/>
        <v>0</v>
      </c>
      <c r="W76" s="102"/>
      <c r="X76" s="127">
        <f t="shared" si="20"/>
        <v>0</v>
      </c>
      <c r="Y76" s="127">
        <f>Tabell13[[#This Row],[Vekt (kg)]]-(Tabell13[[#This Row],[Vekt (kg)]]*Tabell13[[#This Row],[Gjenvinnbarhet]])</f>
        <v>0</v>
      </c>
      <c r="Z76" s="127">
        <f>Tabell13[[#This Row],[Vekt (kg)]]*Tabell13[[#This Row],[Gjenvinnbarhet]]</f>
        <v>0</v>
      </c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</row>
    <row r="77" spans="1:228" s="5" customFormat="1" ht="12.95" customHeight="1">
      <c r="A77" s="1"/>
      <c r="B77" s="251" t="s">
        <v>141</v>
      </c>
      <c r="C77" s="85" t="s">
        <v>142</v>
      </c>
      <c r="D77" s="91"/>
      <c r="E77" s="85" t="s">
        <v>143</v>
      </c>
      <c r="F77" s="250"/>
      <c r="G77" s="80"/>
      <c r="H77" s="93" t="s">
        <v>144</v>
      </c>
      <c r="I77" s="94"/>
      <c r="J77" s="80"/>
      <c r="K77" s="95" t="s">
        <v>145</v>
      </c>
      <c r="L77" s="252">
        <f>IFERROR(_xlfn.XLOOKUP(Tabell13[[#This Row],[Produktkategori]], Tabell4[Velg kategori], Tabell4[Faktor]),"")</f>
        <v>0</v>
      </c>
      <c r="M77" s="253" t="str">
        <f>IFERROR(_xlfn.XLOOKUP(Tabell13[[#This Row],[Produktkategori]], Tabell4[Velg kategori], Tabell4[Avfallskategori]),"")</f>
        <v>Udefinert</v>
      </c>
      <c r="N77" s="95"/>
      <c r="O77" s="119"/>
      <c r="P77" s="80"/>
      <c r="Q77" s="127">
        <f t="shared" si="14"/>
        <v>0</v>
      </c>
      <c r="R77" s="127">
        <f t="shared" si="15"/>
        <v>0</v>
      </c>
      <c r="S77" s="127">
        <f t="shared" si="16"/>
        <v>0</v>
      </c>
      <c r="T77" s="127">
        <f t="shared" si="17"/>
        <v>0</v>
      </c>
      <c r="U77" s="127">
        <f t="shared" si="18"/>
        <v>0</v>
      </c>
      <c r="V77" s="127">
        <f t="shared" si="19"/>
        <v>0</v>
      </c>
      <c r="W77" s="102"/>
      <c r="X77" s="127">
        <f t="shared" si="20"/>
        <v>0</v>
      </c>
      <c r="Y77" s="127">
        <f>Tabell13[[#This Row],[Vekt (kg)]]-(Tabell13[[#This Row],[Vekt (kg)]]*Tabell13[[#This Row],[Gjenvinnbarhet]])</f>
        <v>0</v>
      </c>
      <c r="Z77" s="127">
        <f>Tabell13[[#This Row],[Vekt (kg)]]*Tabell13[[#This Row],[Gjenvinnbarhet]]</f>
        <v>0</v>
      </c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</row>
    <row r="78" spans="1:228" s="5" customFormat="1" ht="12.95" customHeight="1">
      <c r="A78" s="1"/>
      <c r="B78" s="251" t="s">
        <v>141</v>
      </c>
      <c r="C78" s="85" t="s">
        <v>142</v>
      </c>
      <c r="D78" s="91"/>
      <c r="E78" s="85" t="s">
        <v>143</v>
      </c>
      <c r="F78" s="250"/>
      <c r="G78" s="80"/>
      <c r="H78" s="93" t="s">
        <v>144</v>
      </c>
      <c r="I78" s="94"/>
      <c r="J78" s="80"/>
      <c r="K78" s="95" t="s">
        <v>145</v>
      </c>
      <c r="L78" s="252">
        <f>IFERROR(_xlfn.XLOOKUP(Tabell13[[#This Row],[Produktkategori]], Tabell4[Velg kategori], Tabell4[Faktor]),"")</f>
        <v>0</v>
      </c>
      <c r="M78" s="253" t="str">
        <f>IFERROR(_xlfn.XLOOKUP(Tabell13[[#This Row],[Produktkategori]], Tabell4[Velg kategori], Tabell4[Avfallskategori]),"")</f>
        <v>Udefinert</v>
      </c>
      <c r="N78" s="95"/>
      <c r="O78" s="119"/>
      <c r="P78" s="80"/>
      <c r="Q78" s="127">
        <f t="shared" si="14"/>
        <v>0</v>
      </c>
      <c r="R78" s="127">
        <f t="shared" si="15"/>
        <v>0</v>
      </c>
      <c r="S78" s="127">
        <f t="shared" si="16"/>
        <v>0</v>
      </c>
      <c r="T78" s="127">
        <f t="shared" si="17"/>
        <v>0</v>
      </c>
      <c r="U78" s="127">
        <f t="shared" si="18"/>
        <v>0</v>
      </c>
      <c r="V78" s="127">
        <f t="shared" si="19"/>
        <v>0</v>
      </c>
      <c r="W78" s="102"/>
      <c r="X78" s="127">
        <f t="shared" si="20"/>
        <v>0</v>
      </c>
      <c r="Y78" s="127">
        <f>Tabell13[[#This Row],[Vekt (kg)]]-(Tabell13[[#This Row],[Vekt (kg)]]*Tabell13[[#This Row],[Gjenvinnbarhet]])</f>
        <v>0</v>
      </c>
      <c r="Z78" s="127">
        <f>Tabell13[[#This Row],[Vekt (kg)]]*Tabell13[[#This Row],[Gjenvinnbarhet]]</f>
        <v>0</v>
      </c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</row>
    <row r="79" spans="1:228" s="5" customFormat="1" ht="12.95" customHeight="1">
      <c r="A79" s="1"/>
      <c r="B79" s="251" t="s">
        <v>141</v>
      </c>
      <c r="C79" s="85" t="s">
        <v>142</v>
      </c>
      <c r="D79" s="91"/>
      <c r="E79" s="85" t="s">
        <v>143</v>
      </c>
      <c r="F79" s="250"/>
      <c r="G79" s="80"/>
      <c r="H79" s="93" t="s">
        <v>144</v>
      </c>
      <c r="I79" s="94"/>
      <c r="J79" s="80"/>
      <c r="K79" s="95" t="s">
        <v>145</v>
      </c>
      <c r="L79" s="252">
        <f>IFERROR(_xlfn.XLOOKUP(Tabell13[[#This Row],[Produktkategori]], Tabell4[Velg kategori], Tabell4[Faktor]),"")</f>
        <v>0</v>
      </c>
      <c r="M79" s="253" t="str">
        <f>IFERROR(_xlfn.XLOOKUP(Tabell13[[#This Row],[Produktkategori]], Tabell4[Velg kategori], Tabell4[Avfallskategori]),"")</f>
        <v>Udefinert</v>
      </c>
      <c r="N79" s="95"/>
      <c r="O79" s="119"/>
      <c r="P79" s="80"/>
      <c r="Q79" s="127">
        <f t="shared" si="14"/>
        <v>0</v>
      </c>
      <c r="R79" s="127">
        <f t="shared" si="15"/>
        <v>0</v>
      </c>
      <c r="S79" s="127">
        <f t="shared" si="16"/>
        <v>0</v>
      </c>
      <c r="T79" s="127">
        <f t="shared" si="17"/>
        <v>0</v>
      </c>
      <c r="U79" s="127">
        <f t="shared" si="18"/>
        <v>0</v>
      </c>
      <c r="V79" s="127">
        <f t="shared" si="19"/>
        <v>0</v>
      </c>
      <c r="W79" s="102"/>
      <c r="X79" s="127">
        <f t="shared" si="20"/>
        <v>0</v>
      </c>
      <c r="Y79" s="127">
        <f>Tabell13[[#This Row],[Vekt (kg)]]-(Tabell13[[#This Row],[Vekt (kg)]]*Tabell13[[#This Row],[Gjenvinnbarhet]])</f>
        <v>0</v>
      </c>
      <c r="Z79" s="127">
        <f>Tabell13[[#This Row],[Vekt (kg)]]*Tabell13[[#This Row],[Gjenvinnbarhet]]</f>
        <v>0</v>
      </c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</row>
    <row r="80" spans="1:228" s="5" customFormat="1" ht="12.95" customHeight="1">
      <c r="A80" s="1"/>
      <c r="B80" s="251" t="s">
        <v>141</v>
      </c>
      <c r="C80" s="85" t="s">
        <v>142</v>
      </c>
      <c r="D80" s="91"/>
      <c r="E80" s="85" t="s">
        <v>143</v>
      </c>
      <c r="F80" s="250"/>
      <c r="G80" s="80"/>
      <c r="H80" s="93" t="s">
        <v>144</v>
      </c>
      <c r="I80" s="94"/>
      <c r="J80" s="80"/>
      <c r="K80" s="95" t="s">
        <v>145</v>
      </c>
      <c r="L80" s="252">
        <f>IFERROR(_xlfn.XLOOKUP(Tabell13[[#This Row],[Produktkategori]], Tabell4[Velg kategori], Tabell4[Faktor]),"")</f>
        <v>0</v>
      </c>
      <c r="M80" s="253" t="str">
        <f>IFERROR(_xlfn.XLOOKUP(Tabell13[[#This Row],[Produktkategori]], Tabell4[Velg kategori], Tabell4[Avfallskategori]),"")</f>
        <v>Udefinert</v>
      </c>
      <c r="N80" s="95"/>
      <c r="O80" s="119"/>
      <c r="P80" s="80"/>
      <c r="Q80" s="127">
        <f t="shared" si="14"/>
        <v>0</v>
      </c>
      <c r="R80" s="127">
        <f t="shared" si="15"/>
        <v>0</v>
      </c>
      <c r="S80" s="127">
        <f t="shared" si="16"/>
        <v>0</v>
      </c>
      <c r="T80" s="127">
        <f t="shared" si="17"/>
        <v>0</v>
      </c>
      <c r="U80" s="127">
        <f t="shared" si="18"/>
        <v>0</v>
      </c>
      <c r="V80" s="127">
        <f t="shared" si="19"/>
        <v>0</v>
      </c>
      <c r="W80" s="102"/>
      <c r="X80" s="127">
        <f t="shared" si="20"/>
        <v>0</v>
      </c>
      <c r="Y80" s="127">
        <f>Tabell13[[#This Row],[Vekt (kg)]]-(Tabell13[[#This Row],[Vekt (kg)]]*Tabell13[[#This Row],[Gjenvinnbarhet]])</f>
        <v>0</v>
      </c>
      <c r="Z80" s="127">
        <f>Tabell13[[#This Row],[Vekt (kg)]]*Tabell13[[#This Row],[Gjenvinnbarhet]]</f>
        <v>0</v>
      </c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</row>
    <row r="81" spans="1:228" s="5" customFormat="1" ht="12.95" customHeight="1">
      <c r="A81" s="1"/>
      <c r="B81" s="251" t="s">
        <v>141</v>
      </c>
      <c r="C81" s="85" t="s">
        <v>142</v>
      </c>
      <c r="D81" s="91"/>
      <c r="E81" s="85" t="s">
        <v>143</v>
      </c>
      <c r="F81" s="250"/>
      <c r="G81" s="80"/>
      <c r="H81" s="93" t="s">
        <v>144</v>
      </c>
      <c r="I81" s="94"/>
      <c r="J81" s="80"/>
      <c r="K81" s="95" t="s">
        <v>145</v>
      </c>
      <c r="L81" s="252">
        <f>IFERROR(_xlfn.XLOOKUP(Tabell13[[#This Row],[Produktkategori]], Tabell4[Velg kategori], Tabell4[Faktor]),"")</f>
        <v>0</v>
      </c>
      <c r="M81" s="253" t="str">
        <f>IFERROR(_xlfn.XLOOKUP(Tabell13[[#This Row],[Produktkategori]], Tabell4[Velg kategori], Tabell4[Avfallskategori]),"")</f>
        <v>Udefinert</v>
      </c>
      <c r="N81" s="95"/>
      <c r="O81" s="119"/>
      <c r="P81" s="80"/>
      <c r="Q81" s="127">
        <f t="shared" si="14"/>
        <v>0</v>
      </c>
      <c r="R81" s="127">
        <f t="shared" si="15"/>
        <v>0</v>
      </c>
      <c r="S81" s="127">
        <f t="shared" si="16"/>
        <v>0</v>
      </c>
      <c r="T81" s="127">
        <f t="shared" si="17"/>
        <v>0</v>
      </c>
      <c r="U81" s="127">
        <f t="shared" si="18"/>
        <v>0</v>
      </c>
      <c r="V81" s="127">
        <f t="shared" si="19"/>
        <v>0</v>
      </c>
      <c r="W81" s="102"/>
      <c r="X81" s="127">
        <f t="shared" si="20"/>
        <v>0</v>
      </c>
      <c r="Y81" s="127">
        <f>Tabell13[[#This Row],[Vekt (kg)]]-(Tabell13[[#This Row],[Vekt (kg)]]*Tabell13[[#This Row],[Gjenvinnbarhet]])</f>
        <v>0</v>
      </c>
      <c r="Z81" s="127">
        <f>Tabell13[[#This Row],[Vekt (kg)]]*Tabell13[[#This Row],[Gjenvinnbarhet]]</f>
        <v>0</v>
      </c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</row>
    <row r="82" spans="1:228" s="5" customFormat="1" ht="12.95" customHeight="1">
      <c r="A82" s="1"/>
      <c r="B82" s="251" t="s">
        <v>141</v>
      </c>
      <c r="C82" s="85" t="s">
        <v>142</v>
      </c>
      <c r="D82" s="91"/>
      <c r="E82" s="85" t="s">
        <v>143</v>
      </c>
      <c r="F82" s="250"/>
      <c r="G82" s="80"/>
      <c r="H82" s="93" t="s">
        <v>144</v>
      </c>
      <c r="I82" s="94"/>
      <c r="J82" s="80"/>
      <c r="K82" s="95" t="s">
        <v>145</v>
      </c>
      <c r="L82" s="252">
        <f>IFERROR(_xlfn.XLOOKUP(Tabell13[[#This Row],[Produktkategori]], Tabell4[Velg kategori], Tabell4[Faktor]),"")</f>
        <v>0</v>
      </c>
      <c r="M82" s="253" t="str">
        <f>IFERROR(_xlfn.XLOOKUP(Tabell13[[#This Row],[Produktkategori]], Tabell4[Velg kategori], Tabell4[Avfallskategori]),"")</f>
        <v>Udefinert</v>
      </c>
      <c r="N82" s="95"/>
      <c r="O82" s="119"/>
      <c r="P82" s="80"/>
      <c r="Q82" s="127">
        <f t="shared" si="14"/>
        <v>0</v>
      </c>
      <c r="R82" s="127">
        <f t="shared" si="15"/>
        <v>0</v>
      </c>
      <c r="S82" s="127">
        <f t="shared" si="16"/>
        <v>0</v>
      </c>
      <c r="T82" s="127">
        <f t="shared" si="17"/>
        <v>0</v>
      </c>
      <c r="U82" s="127">
        <f t="shared" si="18"/>
        <v>0</v>
      </c>
      <c r="V82" s="127">
        <f t="shared" si="19"/>
        <v>0</v>
      </c>
      <c r="W82" s="102"/>
      <c r="X82" s="127">
        <f t="shared" si="20"/>
        <v>0</v>
      </c>
      <c r="Y82" s="127">
        <f>Tabell13[[#This Row],[Vekt (kg)]]-(Tabell13[[#This Row],[Vekt (kg)]]*Tabell13[[#This Row],[Gjenvinnbarhet]])</f>
        <v>0</v>
      </c>
      <c r="Z82" s="127">
        <f>Tabell13[[#This Row],[Vekt (kg)]]*Tabell13[[#This Row],[Gjenvinnbarhet]]</f>
        <v>0</v>
      </c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</row>
    <row r="83" spans="1:228" s="5" customFormat="1" ht="12.95" customHeight="1">
      <c r="A83" s="1"/>
      <c r="B83" s="251" t="s">
        <v>141</v>
      </c>
      <c r="C83" s="85" t="s">
        <v>142</v>
      </c>
      <c r="D83" s="91"/>
      <c r="E83" s="85" t="s">
        <v>143</v>
      </c>
      <c r="F83" s="250"/>
      <c r="G83" s="80"/>
      <c r="H83" s="93" t="s">
        <v>144</v>
      </c>
      <c r="I83" s="94"/>
      <c r="J83" s="80"/>
      <c r="K83" s="95" t="s">
        <v>145</v>
      </c>
      <c r="L83" s="252">
        <f>IFERROR(_xlfn.XLOOKUP(Tabell13[[#This Row],[Produktkategori]], Tabell4[Velg kategori], Tabell4[Faktor]),"")</f>
        <v>0</v>
      </c>
      <c r="M83" s="253" t="str">
        <f>IFERROR(_xlfn.XLOOKUP(Tabell13[[#This Row],[Produktkategori]], Tabell4[Velg kategori], Tabell4[Avfallskategori]),"")</f>
        <v>Udefinert</v>
      </c>
      <c r="N83" s="95"/>
      <c r="O83" s="119"/>
      <c r="P83" s="80"/>
      <c r="Q83" s="127">
        <f t="shared" si="14"/>
        <v>0</v>
      </c>
      <c r="R83" s="127">
        <f t="shared" si="15"/>
        <v>0</v>
      </c>
      <c r="S83" s="127">
        <f t="shared" si="16"/>
        <v>0</v>
      </c>
      <c r="T83" s="127">
        <f t="shared" si="17"/>
        <v>0</v>
      </c>
      <c r="U83" s="127">
        <f t="shared" si="18"/>
        <v>0</v>
      </c>
      <c r="V83" s="127">
        <f t="shared" si="19"/>
        <v>0</v>
      </c>
      <c r="W83" s="102"/>
      <c r="X83" s="127">
        <f t="shared" si="20"/>
        <v>0</v>
      </c>
      <c r="Y83" s="127">
        <f>Tabell13[[#This Row],[Vekt (kg)]]-(Tabell13[[#This Row],[Vekt (kg)]]*Tabell13[[#This Row],[Gjenvinnbarhet]])</f>
        <v>0</v>
      </c>
      <c r="Z83" s="127">
        <f>Tabell13[[#This Row],[Vekt (kg)]]*Tabell13[[#This Row],[Gjenvinnbarhet]]</f>
        <v>0</v>
      </c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</row>
    <row r="84" spans="1:228" s="5" customFormat="1" ht="12.95" customHeight="1">
      <c r="A84" s="1"/>
      <c r="B84" s="251" t="s">
        <v>141</v>
      </c>
      <c r="C84" s="85" t="s">
        <v>142</v>
      </c>
      <c r="D84" s="91"/>
      <c r="E84" s="85" t="s">
        <v>143</v>
      </c>
      <c r="F84" s="250"/>
      <c r="G84" s="80"/>
      <c r="H84" s="93" t="s">
        <v>144</v>
      </c>
      <c r="I84" s="94"/>
      <c r="J84" s="80"/>
      <c r="K84" s="95" t="s">
        <v>145</v>
      </c>
      <c r="L84" s="252">
        <f>IFERROR(_xlfn.XLOOKUP(Tabell13[[#This Row],[Produktkategori]], Tabell4[Velg kategori], Tabell4[Faktor]),"")</f>
        <v>0</v>
      </c>
      <c r="M84" s="253" t="str">
        <f>IFERROR(_xlfn.XLOOKUP(Tabell13[[#This Row],[Produktkategori]], Tabell4[Velg kategori], Tabell4[Avfallskategori]),"")</f>
        <v>Udefinert</v>
      </c>
      <c r="N84" s="95"/>
      <c r="O84" s="119"/>
      <c r="P84" s="80"/>
      <c r="Q84" s="127">
        <f t="shared" si="14"/>
        <v>0</v>
      </c>
      <c r="R84" s="127">
        <f t="shared" si="15"/>
        <v>0</v>
      </c>
      <c r="S84" s="127">
        <f t="shared" si="16"/>
        <v>0</v>
      </c>
      <c r="T84" s="127">
        <f t="shared" si="17"/>
        <v>0</v>
      </c>
      <c r="U84" s="127">
        <f t="shared" si="18"/>
        <v>0</v>
      </c>
      <c r="V84" s="127">
        <f t="shared" si="19"/>
        <v>0</v>
      </c>
      <c r="W84" s="102"/>
      <c r="X84" s="127">
        <f t="shared" si="20"/>
        <v>0</v>
      </c>
      <c r="Y84" s="127">
        <f>Tabell13[[#This Row],[Vekt (kg)]]-(Tabell13[[#This Row],[Vekt (kg)]]*Tabell13[[#This Row],[Gjenvinnbarhet]])</f>
        <v>0</v>
      </c>
      <c r="Z84" s="127">
        <f>Tabell13[[#This Row],[Vekt (kg)]]*Tabell13[[#This Row],[Gjenvinnbarhet]]</f>
        <v>0</v>
      </c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</row>
    <row r="85" spans="1:228" s="5" customFormat="1" ht="12.95" customHeight="1">
      <c r="A85" s="1"/>
      <c r="B85" s="251" t="s">
        <v>141</v>
      </c>
      <c r="C85" s="85" t="s">
        <v>142</v>
      </c>
      <c r="D85" s="91"/>
      <c r="E85" s="85" t="s">
        <v>143</v>
      </c>
      <c r="F85" s="250"/>
      <c r="G85" s="80"/>
      <c r="H85" s="93" t="s">
        <v>144</v>
      </c>
      <c r="I85" s="94"/>
      <c r="J85" s="80"/>
      <c r="K85" s="95" t="s">
        <v>145</v>
      </c>
      <c r="L85" s="252">
        <f>IFERROR(_xlfn.XLOOKUP(Tabell13[[#This Row],[Produktkategori]], Tabell4[Velg kategori], Tabell4[Faktor]),"")</f>
        <v>0</v>
      </c>
      <c r="M85" s="253" t="str">
        <f>IFERROR(_xlfn.XLOOKUP(Tabell13[[#This Row],[Produktkategori]], Tabell4[Velg kategori], Tabell4[Avfallskategori]),"")</f>
        <v>Udefinert</v>
      </c>
      <c r="N85" s="95"/>
      <c r="O85" s="119"/>
      <c r="P85" s="80"/>
      <c r="Q85" s="127">
        <f t="shared" si="14"/>
        <v>0</v>
      </c>
      <c r="R85" s="127">
        <f t="shared" si="15"/>
        <v>0</v>
      </c>
      <c r="S85" s="127">
        <f t="shared" si="16"/>
        <v>0</v>
      </c>
      <c r="T85" s="127">
        <f t="shared" si="17"/>
        <v>0</v>
      </c>
      <c r="U85" s="127">
        <f t="shared" si="18"/>
        <v>0</v>
      </c>
      <c r="V85" s="127">
        <f t="shared" si="19"/>
        <v>0</v>
      </c>
      <c r="W85" s="102"/>
      <c r="X85" s="127">
        <f t="shared" si="20"/>
        <v>0</v>
      </c>
      <c r="Y85" s="127">
        <f>Tabell13[[#This Row],[Vekt (kg)]]-(Tabell13[[#This Row],[Vekt (kg)]]*Tabell13[[#This Row],[Gjenvinnbarhet]])</f>
        <v>0</v>
      </c>
      <c r="Z85" s="127">
        <f>Tabell13[[#This Row],[Vekt (kg)]]*Tabell13[[#This Row],[Gjenvinnbarhet]]</f>
        <v>0</v>
      </c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</row>
    <row r="86" spans="1:228" s="5" customFormat="1" ht="12.95" customHeight="1">
      <c r="A86" s="1"/>
      <c r="B86" s="251" t="s">
        <v>141</v>
      </c>
      <c r="C86" s="85" t="s">
        <v>142</v>
      </c>
      <c r="D86" s="91"/>
      <c r="E86" s="85" t="s">
        <v>143</v>
      </c>
      <c r="F86" s="250"/>
      <c r="G86" s="80"/>
      <c r="H86" s="93" t="s">
        <v>144</v>
      </c>
      <c r="I86" s="94"/>
      <c r="J86" s="80"/>
      <c r="K86" s="95" t="s">
        <v>145</v>
      </c>
      <c r="L86" s="252">
        <f>IFERROR(_xlfn.XLOOKUP(Tabell13[[#This Row],[Produktkategori]], Tabell4[Velg kategori], Tabell4[Faktor]),"")</f>
        <v>0</v>
      </c>
      <c r="M86" s="253" t="str">
        <f>IFERROR(_xlfn.XLOOKUP(Tabell13[[#This Row],[Produktkategori]], Tabell4[Velg kategori], Tabell4[Avfallskategori]),"")</f>
        <v>Udefinert</v>
      </c>
      <c r="N86" s="95"/>
      <c r="O86" s="119"/>
      <c r="P86" s="80"/>
      <c r="Q86" s="127">
        <f t="shared" si="14"/>
        <v>0</v>
      </c>
      <c r="R86" s="127">
        <f t="shared" si="15"/>
        <v>0</v>
      </c>
      <c r="S86" s="127">
        <f t="shared" si="16"/>
        <v>0</v>
      </c>
      <c r="T86" s="127">
        <f t="shared" si="17"/>
        <v>0</v>
      </c>
      <c r="U86" s="127">
        <f t="shared" si="18"/>
        <v>0</v>
      </c>
      <c r="V86" s="127">
        <f t="shared" si="19"/>
        <v>0</v>
      </c>
      <c r="W86" s="102"/>
      <c r="X86" s="127">
        <f t="shared" si="20"/>
        <v>0</v>
      </c>
      <c r="Y86" s="127">
        <f>Tabell13[[#This Row],[Vekt (kg)]]-(Tabell13[[#This Row],[Vekt (kg)]]*Tabell13[[#This Row],[Gjenvinnbarhet]])</f>
        <v>0</v>
      </c>
      <c r="Z86" s="127">
        <f>Tabell13[[#This Row],[Vekt (kg)]]*Tabell13[[#This Row],[Gjenvinnbarhet]]</f>
        <v>0</v>
      </c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</row>
    <row r="87" spans="1:228" s="5" customFormat="1" ht="12.95" customHeight="1">
      <c r="A87" s="1"/>
      <c r="B87" s="251" t="s">
        <v>141</v>
      </c>
      <c r="C87" s="85" t="s">
        <v>142</v>
      </c>
      <c r="D87" s="91"/>
      <c r="E87" s="85" t="s">
        <v>143</v>
      </c>
      <c r="F87" s="250"/>
      <c r="G87" s="80"/>
      <c r="H87" s="93" t="s">
        <v>144</v>
      </c>
      <c r="I87" s="94"/>
      <c r="J87" s="80"/>
      <c r="K87" s="95" t="s">
        <v>145</v>
      </c>
      <c r="L87" s="252">
        <f>IFERROR(_xlfn.XLOOKUP(Tabell13[[#This Row],[Produktkategori]], Tabell4[Velg kategori], Tabell4[Faktor]),"")</f>
        <v>0</v>
      </c>
      <c r="M87" s="253" t="str">
        <f>IFERROR(_xlfn.XLOOKUP(Tabell13[[#This Row],[Produktkategori]], Tabell4[Velg kategori], Tabell4[Avfallskategori]),"")</f>
        <v>Udefinert</v>
      </c>
      <c r="N87" s="95"/>
      <c r="O87" s="119"/>
      <c r="P87" s="80"/>
      <c r="Q87" s="127">
        <f t="shared" si="14"/>
        <v>0</v>
      </c>
      <c r="R87" s="127">
        <f t="shared" si="15"/>
        <v>0</v>
      </c>
      <c r="S87" s="127">
        <f t="shared" si="16"/>
        <v>0</v>
      </c>
      <c r="T87" s="127">
        <f t="shared" si="17"/>
        <v>0</v>
      </c>
      <c r="U87" s="127">
        <f t="shared" si="18"/>
        <v>0</v>
      </c>
      <c r="V87" s="127">
        <f t="shared" si="19"/>
        <v>0</v>
      </c>
      <c r="W87" s="102"/>
      <c r="X87" s="127">
        <f t="shared" si="20"/>
        <v>0</v>
      </c>
      <c r="Y87" s="127">
        <f>Tabell13[[#This Row],[Vekt (kg)]]-(Tabell13[[#This Row],[Vekt (kg)]]*Tabell13[[#This Row],[Gjenvinnbarhet]])</f>
        <v>0</v>
      </c>
      <c r="Z87" s="127">
        <f>Tabell13[[#This Row],[Vekt (kg)]]*Tabell13[[#This Row],[Gjenvinnbarhet]]</f>
        <v>0</v>
      </c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</row>
    <row r="88" spans="1:228" s="5" customFormat="1" ht="12.95" customHeight="1">
      <c r="A88" s="1"/>
      <c r="B88" s="251" t="s">
        <v>141</v>
      </c>
      <c r="C88" s="85" t="s">
        <v>142</v>
      </c>
      <c r="D88" s="91"/>
      <c r="E88" s="85" t="s">
        <v>143</v>
      </c>
      <c r="F88" s="250"/>
      <c r="G88" s="80"/>
      <c r="H88" s="93" t="s">
        <v>144</v>
      </c>
      <c r="I88" s="94"/>
      <c r="J88" s="80"/>
      <c r="K88" s="95" t="s">
        <v>145</v>
      </c>
      <c r="L88" s="252">
        <f>IFERROR(_xlfn.XLOOKUP(Tabell13[[#This Row],[Produktkategori]], Tabell4[Velg kategori], Tabell4[Faktor]),"")</f>
        <v>0</v>
      </c>
      <c r="M88" s="253" t="str">
        <f>IFERROR(_xlfn.XLOOKUP(Tabell13[[#This Row],[Produktkategori]], Tabell4[Velg kategori], Tabell4[Avfallskategori]),"")</f>
        <v>Udefinert</v>
      </c>
      <c r="N88" s="95"/>
      <c r="O88" s="119"/>
      <c r="P88" s="80"/>
      <c r="Q88" s="127">
        <f t="shared" si="14"/>
        <v>0</v>
      </c>
      <c r="R88" s="127">
        <f t="shared" si="15"/>
        <v>0</v>
      </c>
      <c r="S88" s="127">
        <f t="shared" si="16"/>
        <v>0</v>
      </c>
      <c r="T88" s="127">
        <f t="shared" si="17"/>
        <v>0</v>
      </c>
      <c r="U88" s="127">
        <f t="shared" si="18"/>
        <v>0</v>
      </c>
      <c r="V88" s="127">
        <f t="shared" si="19"/>
        <v>0</v>
      </c>
      <c r="W88" s="102"/>
      <c r="X88" s="127">
        <f t="shared" si="20"/>
        <v>0</v>
      </c>
      <c r="Y88" s="127">
        <f>Tabell13[[#This Row],[Vekt (kg)]]-(Tabell13[[#This Row],[Vekt (kg)]]*Tabell13[[#This Row],[Gjenvinnbarhet]])</f>
        <v>0</v>
      </c>
      <c r="Z88" s="127">
        <f>Tabell13[[#This Row],[Vekt (kg)]]*Tabell13[[#This Row],[Gjenvinnbarhet]]</f>
        <v>0</v>
      </c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</row>
    <row r="89" spans="1:228" s="5" customFormat="1" ht="12.95" customHeight="1">
      <c r="A89" s="1"/>
      <c r="B89" s="251" t="s">
        <v>141</v>
      </c>
      <c r="C89" s="85" t="s">
        <v>142</v>
      </c>
      <c r="D89" s="91"/>
      <c r="E89" s="85" t="s">
        <v>143</v>
      </c>
      <c r="F89" s="250"/>
      <c r="G89" s="80"/>
      <c r="H89" s="93" t="s">
        <v>144</v>
      </c>
      <c r="I89" s="94"/>
      <c r="J89" s="80"/>
      <c r="K89" s="95" t="s">
        <v>145</v>
      </c>
      <c r="L89" s="252">
        <f>IFERROR(_xlfn.XLOOKUP(Tabell13[[#This Row],[Produktkategori]], Tabell4[Velg kategori], Tabell4[Faktor]),"")</f>
        <v>0</v>
      </c>
      <c r="M89" s="253" t="str">
        <f>IFERROR(_xlfn.XLOOKUP(Tabell13[[#This Row],[Produktkategori]], Tabell4[Velg kategori], Tabell4[Avfallskategori]),"")</f>
        <v>Udefinert</v>
      </c>
      <c r="N89" s="95"/>
      <c r="O89" s="119"/>
      <c r="P89" s="80"/>
      <c r="Q89" s="127">
        <f t="shared" si="14"/>
        <v>0</v>
      </c>
      <c r="R89" s="127">
        <f t="shared" si="15"/>
        <v>0</v>
      </c>
      <c r="S89" s="127">
        <f t="shared" si="16"/>
        <v>0</v>
      </c>
      <c r="T89" s="127">
        <f t="shared" si="17"/>
        <v>0</v>
      </c>
      <c r="U89" s="127">
        <f t="shared" si="18"/>
        <v>0</v>
      </c>
      <c r="V89" s="127">
        <f t="shared" si="19"/>
        <v>0</v>
      </c>
      <c r="W89" s="102"/>
      <c r="X89" s="127">
        <f t="shared" si="20"/>
        <v>0</v>
      </c>
      <c r="Y89" s="127">
        <f>Tabell13[[#This Row],[Vekt (kg)]]-(Tabell13[[#This Row],[Vekt (kg)]]*Tabell13[[#This Row],[Gjenvinnbarhet]])</f>
        <v>0</v>
      </c>
      <c r="Z89" s="127">
        <f>Tabell13[[#This Row],[Vekt (kg)]]*Tabell13[[#This Row],[Gjenvinnbarhet]]</f>
        <v>0</v>
      </c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</row>
    <row r="90" spans="1:228" s="5" customFormat="1" ht="12.95" customHeight="1">
      <c r="A90" s="1"/>
      <c r="B90" s="251" t="s">
        <v>141</v>
      </c>
      <c r="C90" s="85" t="s">
        <v>142</v>
      </c>
      <c r="D90" s="91"/>
      <c r="E90" s="85" t="s">
        <v>143</v>
      </c>
      <c r="F90" s="250"/>
      <c r="G90" s="80"/>
      <c r="H90" s="93" t="s">
        <v>144</v>
      </c>
      <c r="I90" s="94"/>
      <c r="J90" s="80"/>
      <c r="K90" s="95" t="s">
        <v>145</v>
      </c>
      <c r="L90" s="252">
        <f>IFERROR(_xlfn.XLOOKUP(Tabell13[[#This Row],[Produktkategori]], Tabell4[Velg kategori], Tabell4[Faktor]),"")</f>
        <v>0</v>
      </c>
      <c r="M90" s="253" t="str">
        <f>IFERROR(_xlfn.XLOOKUP(Tabell13[[#This Row],[Produktkategori]], Tabell4[Velg kategori], Tabell4[Avfallskategori]),"")</f>
        <v>Udefinert</v>
      </c>
      <c r="N90" s="95"/>
      <c r="O90" s="119"/>
      <c r="P90" s="80"/>
      <c r="Q90" s="127">
        <f t="shared" si="14"/>
        <v>0</v>
      </c>
      <c r="R90" s="127">
        <f t="shared" si="15"/>
        <v>0</v>
      </c>
      <c r="S90" s="127">
        <f t="shared" si="16"/>
        <v>0</v>
      </c>
      <c r="T90" s="127">
        <f t="shared" si="17"/>
        <v>0</v>
      </c>
      <c r="U90" s="127">
        <f t="shared" si="18"/>
        <v>0</v>
      </c>
      <c r="V90" s="127">
        <f t="shared" si="19"/>
        <v>0</v>
      </c>
      <c r="W90" s="102"/>
      <c r="X90" s="127">
        <f t="shared" si="20"/>
        <v>0</v>
      </c>
      <c r="Y90" s="127">
        <f>Tabell13[[#This Row],[Vekt (kg)]]-(Tabell13[[#This Row],[Vekt (kg)]]*Tabell13[[#This Row],[Gjenvinnbarhet]])</f>
        <v>0</v>
      </c>
      <c r="Z90" s="127">
        <f>Tabell13[[#This Row],[Vekt (kg)]]*Tabell13[[#This Row],[Gjenvinnbarhet]]</f>
        <v>0</v>
      </c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</row>
    <row r="91" spans="1:228" s="5" customFormat="1" ht="12.95">
      <c r="A91" s="1"/>
      <c r="B91" s="251" t="s">
        <v>141</v>
      </c>
      <c r="C91" s="85" t="s">
        <v>142</v>
      </c>
      <c r="D91" s="91"/>
      <c r="E91" s="85" t="s">
        <v>143</v>
      </c>
      <c r="F91" s="250"/>
      <c r="G91" s="80"/>
      <c r="H91" s="93" t="s">
        <v>144</v>
      </c>
      <c r="I91" s="94"/>
      <c r="J91" s="80"/>
      <c r="K91" s="95" t="s">
        <v>145</v>
      </c>
      <c r="L91" s="252">
        <f>IFERROR(_xlfn.XLOOKUP(Tabell13[[#This Row],[Produktkategori]], Tabell4[Velg kategori], Tabell4[Faktor]),"")</f>
        <v>0</v>
      </c>
      <c r="M91" s="253" t="str">
        <f>IFERROR(_xlfn.XLOOKUP(Tabell13[[#This Row],[Produktkategori]], Tabell4[Velg kategori], Tabell4[Avfallskategori]),"")</f>
        <v>Udefinert</v>
      </c>
      <c r="N91" s="95"/>
      <c r="O91" s="119"/>
      <c r="P91" s="80"/>
      <c r="Q91" s="127">
        <f t="shared" si="14"/>
        <v>0</v>
      </c>
      <c r="R91" s="127">
        <f t="shared" si="15"/>
        <v>0</v>
      </c>
      <c r="S91" s="127">
        <f t="shared" si="16"/>
        <v>0</v>
      </c>
      <c r="T91" s="127">
        <f t="shared" si="17"/>
        <v>0</v>
      </c>
      <c r="U91" s="127">
        <f t="shared" si="18"/>
        <v>0</v>
      </c>
      <c r="V91" s="127">
        <f t="shared" si="19"/>
        <v>0</v>
      </c>
      <c r="W91" s="102"/>
      <c r="X91" s="127">
        <f t="shared" si="20"/>
        <v>0</v>
      </c>
      <c r="Y91" s="127">
        <f>Tabell13[[#This Row],[Vekt (kg)]]-(Tabell13[[#This Row],[Vekt (kg)]]*Tabell13[[#This Row],[Gjenvinnbarhet]])</f>
        <v>0</v>
      </c>
      <c r="Z91" s="127">
        <f>Tabell13[[#This Row],[Vekt (kg)]]*Tabell13[[#This Row],[Gjenvinnbarhet]]</f>
        <v>0</v>
      </c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</row>
    <row r="92" spans="1:228" s="5" customFormat="1" ht="12.95" customHeight="1">
      <c r="A92" s="1"/>
      <c r="B92" s="251" t="s">
        <v>141</v>
      </c>
      <c r="C92" s="85" t="s">
        <v>142</v>
      </c>
      <c r="D92" s="91"/>
      <c r="E92" s="85" t="s">
        <v>143</v>
      </c>
      <c r="F92" s="250"/>
      <c r="G92" s="80"/>
      <c r="H92" s="93" t="s">
        <v>144</v>
      </c>
      <c r="I92" s="94"/>
      <c r="J92" s="80"/>
      <c r="K92" s="95" t="s">
        <v>145</v>
      </c>
      <c r="L92" s="252">
        <f>IFERROR(_xlfn.XLOOKUP(Tabell13[[#This Row],[Produktkategori]], Tabell4[Velg kategori], Tabell4[Faktor]),"")</f>
        <v>0</v>
      </c>
      <c r="M92" s="253" t="str">
        <f>IFERROR(_xlfn.XLOOKUP(Tabell13[[#This Row],[Produktkategori]], Tabell4[Velg kategori], Tabell4[Avfallskategori]),"")</f>
        <v>Udefinert</v>
      </c>
      <c r="N92" s="95"/>
      <c r="O92" s="119"/>
      <c r="P92" s="80"/>
      <c r="Q92" s="127">
        <f t="shared" si="14"/>
        <v>0</v>
      </c>
      <c r="R92" s="127">
        <f t="shared" si="15"/>
        <v>0</v>
      </c>
      <c r="S92" s="127">
        <f t="shared" si="16"/>
        <v>0</v>
      </c>
      <c r="T92" s="127">
        <f t="shared" si="17"/>
        <v>0</v>
      </c>
      <c r="U92" s="127">
        <f t="shared" si="18"/>
        <v>0</v>
      </c>
      <c r="V92" s="127">
        <f t="shared" si="19"/>
        <v>0</v>
      </c>
      <c r="W92" s="102"/>
      <c r="X92" s="127">
        <f t="shared" si="20"/>
        <v>0</v>
      </c>
      <c r="Y92" s="127">
        <f>Tabell13[[#This Row],[Vekt (kg)]]-(Tabell13[[#This Row],[Vekt (kg)]]*Tabell13[[#This Row],[Gjenvinnbarhet]])</f>
        <v>0</v>
      </c>
      <c r="Z92" s="127">
        <f>Tabell13[[#This Row],[Vekt (kg)]]*Tabell13[[#This Row],[Gjenvinnbarhet]]</f>
        <v>0</v>
      </c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</row>
    <row r="93" spans="1:228" s="5" customFormat="1" ht="12.95" customHeight="1">
      <c r="A93" s="1"/>
      <c r="B93" s="251" t="s">
        <v>141</v>
      </c>
      <c r="C93" s="85" t="s">
        <v>142</v>
      </c>
      <c r="D93" s="91"/>
      <c r="E93" s="85" t="s">
        <v>143</v>
      </c>
      <c r="F93" s="250"/>
      <c r="G93" s="80"/>
      <c r="H93" s="93" t="s">
        <v>144</v>
      </c>
      <c r="I93" s="94"/>
      <c r="J93" s="80"/>
      <c r="K93" s="95" t="s">
        <v>145</v>
      </c>
      <c r="L93" s="252">
        <f>IFERROR(_xlfn.XLOOKUP(Tabell13[[#This Row],[Produktkategori]], Tabell4[Velg kategori], Tabell4[Faktor]),"")</f>
        <v>0</v>
      </c>
      <c r="M93" s="253" t="str">
        <f>IFERROR(_xlfn.XLOOKUP(Tabell13[[#This Row],[Produktkategori]], Tabell4[Velg kategori], Tabell4[Avfallskategori]),"")</f>
        <v>Udefinert</v>
      </c>
      <c r="N93" s="95"/>
      <c r="O93" s="119"/>
      <c r="P93" s="80"/>
      <c r="Q93" s="127">
        <f t="shared" si="14"/>
        <v>0</v>
      </c>
      <c r="R93" s="127">
        <f t="shared" si="15"/>
        <v>0</v>
      </c>
      <c r="S93" s="127">
        <f t="shared" si="16"/>
        <v>0</v>
      </c>
      <c r="T93" s="127">
        <f t="shared" si="17"/>
        <v>0</v>
      </c>
      <c r="U93" s="127">
        <f t="shared" si="18"/>
        <v>0</v>
      </c>
      <c r="V93" s="127">
        <f t="shared" si="19"/>
        <v>0</v>
      </c>
      <c r="W93" s="102"/>
      <c r="X93" s="127">
        <f t="shared" si="20"/>
        <v>0</v>
      </c>
      <c r="Y93" s="127">
        <f>Tabell13[[#This Row],[Vekt (kg)]]-(Tabell13[[#This Row],[Vekt (kg)]]*Tabell13[[#This Row],[Gjenvinnbarhet]])</f>
        <v>0</v>
      </c>
      <c r="Z93" s="127">
        <f>Tabell13[[#This Row],[Vekt (kg)]]*Tabell13[[#This Row],[Gjenvinnbarhet]]</f>
        <v>0</v>
      </c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</row>
    <row r="94" spans="1:228" s="5" customFormat="1" ht="12.95" customHeight="1">
      <c r="A94" s="1"/>
      <c r="B94" s="251" t="s">
        <v>141</v>
      </c>
      <c r="C94" s="85" t="s">
        <v>142</v>
      </c>
      <c r="D94" s="91"/>
      <c r="E94" s="85" t="s">
        <v>143</v>
      </c>
      <c r="F94" s="250"/>
      <c r="G94" s="80"/>
      <c r="H94" s="93" t="s">
        <v>144</v>
      </c>
      <c r="I94" s="94"/>
      <c r="J94" s="80"/>
      <c r="K94" s="95" t="s">
        <v>145</v>
      </c>
      <c r="L94" s="252">
        <f>IFERROR(_xlfn.XLOOKUP(Tabell13[[#This Row],[Produktkategori]], Tabell4[Velg kategori], Tabell4[Faktor]),"")</f>
        <v>0</v>
      </c>
      <c r="M94" s="253" t="str">
        <f>IFERROR(_xlfn.XLOOKUP(Tabell13[[#This Row],[Produktkategori]], Tabell4[Velg kategori], Tabell4[Avfallskategori]),"")</f>
        <v>Udefinert</v>
      </c>
      <c r="N94" s="95"/>
      <c r="O94" s="119"/>
      <c r="P94" s="80"/>
      <c r="Q94" s="127">
        <f t="shared" si="14"/>
        <v>0</v>
      </c>
      <c r="R94" s="127">
        <f t="shared" si="15"/>
        <v>0</v>
      </c>
      <c r="S94" s="127">
        <f t="shared" si="16"/>
        <v>0</v>
      </c>
      <c r="T94" s="127">
        <f t="shared" si="17"/>
        <v>0</v>
      </c>
      <c r="U94" s="127">
        <f t="shared" si="18"/>
        <v>0</v>
      </c>
      <c r="V94" s="127">
        <f t="shared" si="19"/>
        <v>0</v>
      </c>
      <c r="W94" s="102"/>
      <c r="X94" s="127">
        <f t="shared" si="20"/>
        <v>0</v>
      </c>
      <c r="Y94" s="127">
        <f>Tabell13[[#This Row],[Vekt (kg)]]-(Tabell13[[#This Row],[Vekt (kg)]]*Tabell13[[#This Row],[Gjenvinnbarhet]])</f>
        <v>0</v>
      </c>
      <c r="Z94" s="127">
        <f>Tabell13[[#This Row],[Vekt (kg)]]*Tabell13[[#This Row],[Gjenvinnbarhet]]</f>
        <v>0</v>
      </c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</row>
    <row r="95" spans="1:228" s="5" customFormat="1" ht="12.95" customHeight="1">
      <c r="A95" s="1"/>
      <c r="B95" s="251" t="s">
        <v>141</v>
      </c>
      <c r="C95" s="85" t="s">
        <v>142</v>
      </c>
      <c r="D95" s="91"/>
      <c r="E95" s="85" t="s">
        <v>143</v>
      </c>
      <c r="F95" s="250"/>
      <c r="G95" s="80"/>
      <c r="H95" s="93" t="s">
        <v>144</v>
      </c>
      <c r="I95" s="94"/>
      <c r="J95" s="80"/>
      <c r="K95" s="95" t="s">
        <v>145</v>
      </c>
      <c r="L95" s="252">
        <f>IFERROR(_xlfn.XLOOKUP(Tabell13[[#This Row],[Produktkategori]], Tabell4[Velg kategori], Tabell4[Faktor]),"")</f>
        <v>0</v>
      </c>
      <c r="M95" s="253" t="str">
        <f>IFERROR(_xlfn.XLOOKUP(Tabell13[[#This Row],[Produktkategori]], Tabell4[Velg kategori], Tabell4[Avfallskategori]),"")</f>
        <v>Udefinert</v>
      </c>
      <c r="N95" s="95"/>
      <c r="O95" s="119"/>
      <c r="P95" s="80"/>
      <c r="Q95" s="127">
        <f t="shared" si="14"/>
        <v>0</v>
      </c>
      <c r="R95" s="127">
        <f t="shared" si="15"/>
        <v>0</v>
      </c>
      <c r="S95" s="127">
        <f t="shared" si="16"/>
        <v>0</v>
      </c>
      <c r="T95" s="127">
        <f t="shared" si="17"/>
        <v>0</v>
      </c>
      <c r="U95" s="127">
        <f t="shared" si="18"/>
        <v>0</v>
      </c>
      <c r="V95" s="127">
        <f t="shared" si="19"/>
        <v>0</v>
      </c>
      <c r="W95" s="102"/>
      <c r="X95" s="127">
        <f t="shared" si="20"/>
        <v>0</v>
      </c>
      <c r="Y95" s="127">
        <f>Tabell13[[#This Row],[Vekt (kg)]]-(Tabell13[[#This Row],[Vekt (kg)]]*Tabell13[[#This Row],[Gjenvinnbarhet]])</f>
        <v>0</v>
      </c>
      <c r="Z95" s="127">
        <f>Tabell13[[#This Row],[Vekt (kg)]]*Tabell13[[#This Row],[Gjenvinnbarhet]]</f>
        <v>0</v>
      </c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</row>
    <row r="96" spans="1:228" s="5" customFormat="1" ht="12.95" customHeight="1">
      <c r="A96" s="1"/>
      <c r="B96" s="251" t="s">
        <v>141</v>
      </c>
      <c r="C96" s="85" t="s">
        <v>142</v>
      </c>
      <c r="D96" s="91"/>
      <c r="E96" s="85" t="s">
        <v>143</v>
      </c>
      <c r="F96" s="250"/>
      <c r="G96" s="80"/>
      <c r="H96" s="93" t="s">
        <v>144</v>
      </c>
      <c r="I96" s="94"/>
      <c r="J96" s="80"/>
      <c r="K96" s="95" t="s">
        <v>145</v>
      </c>
      <c r="L96" s="252">
        <f>IFERROR(_xlfn.XLOOKUP(Tabell13[[#This Row],[Produktkategori]], Tabell4[Velg kategori], Tabell4[Faktor]),"")</f>
        <v>0</v>
      </c>
      <c r="M96" s="253" t="str">
        <f>IFERROR(_xlfn.XLOOKUP(Tabell13[[#This Row],[Produktkategori]], Tabell4[Velg kategori], Tabell4[Avfallskategori]),"")</f>
        <v>Udefinert</v>
      </c>
      <c r="N96" s="95"/>
      <c r="O96" s="119"/>
      <c r="P96" s="80"/>
      <c r="Q96" s="127">
        <f t="shared" si="14"/>
        <v>0</v>
      </c>
      <c r="R96" s="127">
        <f t="shared" si="15"/>
        <v>0</v>
      </c>
      <c r="S96" s="127">
        <f t="shared" si="16"/>
        <v>0</v>
      </c>
      <c r="T96" s="127">
        <f t="shared" si="17"/>
        <v>0</v>
      </c>
      <c r="U96" s="127">
        <f t="shared" si="18"/>
        <v>0</v>
      </c>
      <c r="V96" s="127">
        <f t="shared" si="19"/>
        <v>0</v>
      </c>
      <c r="W96" s="102"/>
      <c r="X96" s="127">
        <f t="shared" si="20"/>
        <v>0</v>
      </c>
      <c r="Y96" s="127">
        <f>Tabell13[[#This Row],[Vekt (kg)]]-(Tabell13[[#This Row],[Vekt (kg)]]*Tabell13[[#This Row],[Gjenvinnbarhet]])</f>
        <v>0</v>
      </c>
      <c r="Z96" s="127">
        <f>Tabell13[[#This Row],[Vekt (kg)]]*Tabell13[[#This Row],[Gjenvinnbarhet]]</f>
        <v>0</v>
      </c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</row>
    <row r="97" spans="1:228" s="5" customFormat="1" ht="12.95" customHeight="1">
      <c r="A97" s="1"/>
      <c r="B97" s="251" t="s">
        <v>141</v>
      </c>
      <c r="C97" s="85" t="s">
        <v>142</v>
      </c>
      <c r="D97" s="91"/>
      <c r="E97" s="85" t="s">
        <v>143</v>
      </c>
      <c r="F97" s="250"/>
      <c r="G97" s="80"/>
      <c r="H97" s="93" t="s">
        <v>144</v>
      </c>
      <c r="I97" s="94"/>
      <c r="J97" s="80"/>
      <c r="K97" s="95" t="s">
        <v>145</v>
      </c>
      <c r="L97" s="252">
        <f>IFERROR(_xlfn.XLOOKUP(Tabell13[[#This Row],[Produktkategori]], Tabell4[Velg kategori], Tabell4[Faktor]),"")</f>
        <v>0</v>
      </c>
      <c r="M97" s="253" t="str">
        <f>IFERROR(_xlfn.XLOOKUP(Tabell13[[#This Row],[Produktkategori]], Tabell4[Velg kategori], Tabell4[Avfallskategori]),"")</f>
        <v>Udefinert</v>
      </c>
      <c r="N97" s="95"/>
      <c r="O97" s="119"/>
      <c r="P97" s="80"/>
      <c r="Q97" s="127">
        <f t="shared" si="14"/>
        <v>0</v>
      </c>
      <c r="R97" s="127">
        <f t="shared" si="15"/>
        <v>0</v>
      </c>
      <c r="S97" s="127">
        <f t="shared" si="16"/>
        <v>0</v>
      </c>
      <c r="T97" s="127">
        <f t="shared" si="17"/>
        <v>0</v>
      </c>
      <c r="U97" s="127">
        <f t="shared" si="18"/>
        <v>0</v>
      </c>
      <c r="V97" s="127">
        <f t="shared" si="19"/>
        <v>0</v>
      </c>
      <c r="W97" s="102"/>
      <c r="X97" s="127">
        <f t="shared" si="20"/>
        <v>0</v>
      </c>
      <c r="Y97" s="127">
        <f>Tabell13[[#This Row],[Vekt (kg)]]-(Tabell13[[#This Row],[Vekt (kg)]]*Tabell13[[#This Row],[Gjenvinnbarhet]])</f>
        <v>0</v>
      </c>
      <c r="Z97" s="127">
        <f>Tabell13[[#This Row],[Vekt (kg)]]*Tabell13[[#This Row],[Gjenvinnbarhet]]</f>
        <v>0</v>
      </c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</row>
    <row r="98" spans="1:228" s="5" customFormat="1" ht="12.95" customHeight="1">
      <c r="A98" s="1"/>
      <c r="B98" s="251" t="s">
        <v>141</v>
      </c>
      <c r="C98" s="85" t="s">
        <v>142</v>
      </c>
      <c r="D98" s="91"/>
      <c r="E98" s="85" t="s">
        <v>143</v>
      </c>
      <c r="F98" s="250"/>
      <c r="G98" s="80"/>
      <c r="H98" s="93" t="s">
        <v>144</v>
      </c>
      <c r="I98" s="94"/>
      <c r="J98" s="80"/>
      <c r="K98" s="95" t="s">
        <v>145</v>
      </c>
      <c r="L98" s="252">
        <f>IFERROR(_xlfn.XLOOKUP(Tabell13[[#This Row],[Produktkategori]], Tabell4[Velg kategori], Tabell4[Faktor]),"")</f>
        <v>0</v>
      </c>
      <c r="M98" s="253" t="str">
        <f>IFERROR(_xlfn.XLOOKUP(Tabell13[[#This Row],[Produktkategori]], Tabell4[Velg kategori], Tabell4[Avfallskategori]),"")</f>
        <v>Udefinert</v>
      </c>
      <c r="N98" s="95"/>
      <c r="O98" s="119"/>
      <c r="P98" s="80"/>
      <c r="Q98" s="127">
        <f t="shared" si="14"/>
        <v>0</v>
      </c>
      <c r="R98" s="127">
        <f t="shared" si="15"/>
        <v>0</v>
      </c>
      <c r="S98" s="127">
        <f t="shared" si="16"/>
        <v>0</v>
      </c>
      <c r="T98" s="127">
        <f t="shared" si="17"/>
        <v>0</v>
      </c>
      <c r="U98" s="127">
        <f t="shared" si="18"/>
        <v>0</v>
      </c>
      <c r="V98" s="127">
        <f t="shared" si="19"/>
        <v>0</v>
      </c>
      <c r="W98" s="102"/>
      <c r="X98" s="127">
        <f t="shared" si="20"/>
        <v>0</v>
      </c>
      <c r="Y98" s="127">
        <f>Tabell13[[#This Row],[Vekt (kg)]]-(Tabell13[[#This Row],[Vekt (kg)]]*Tabell13[[#This Row],[Gjenvinnbarhet]])</f>
        <v>0</v>
      </c>
      <c r="Z98" s="127">
        <f>Tabell13[[#This Row],[Vekt (kg)]]*Tabell13[[#This Row],[Gjenvinnbarhet]]</f>
        <v>0</v>
      </c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</row>
    <row r="99" spans="1:228" s="5" customFormat="1" ht="15" customHeight="1">
      <c r="A99" s="1"/>
      <c r="B99" s="251" t="s">
        <v>141</v>
      </c>
      <c r="C99" s="85" t="s">
        <v>142</v>
      </c>
      <c r="D99" s="91"/>
      <c r="E99" s="85" t="s">
        <v>143</v>
      </c>
      <c r="F99" s="250"/>
      <c r="G99" s="80"/>
      <c r="H99" s="93" t="s">
        <v>144</v>
      </c>
      <c r="I99" s="94"/>
      <c r="J99" s="80"/>
      <c r="K99" s="95" t="s">
        <v>145</v>
      </c>
      <c r="L99" s="252">
        <f>IFERROR(_xlfn.XLOOKUP(Tabell13[[#This Row],[Produktkategori]], Tabell4[Velg kategori], Tabell4[Faktor]),"")</f>
        <v>0</v>
      </c>
      <c r="M99" s="253" t="str">
        <f>IFERROR(_xlfn.XLOOKUP(Tabell13[[#This Row],[Produktkategori]], Tabell4[Velg kategori], Tabell4[Avfallskategori]),"")</f>
        <v>Udefinert</v>
      </c>
      <c r="N99" s="95"/>
      <c r="O99" s="119"/>
      <c r="P99" s="80"/>
      <c r="Q99" s="127">
        <f t="shared" si="14"/>
        <v>0</v>
      </c>
      <c r="R99" s="127">
        <f t="shared" si="15"/>
        <v>0</v>
      </c>
      <c r="S99" s="127">
        <f t="shared" si="16"/>
        <v>0</v>
      </c>
      <c r="T99" s="127">
        <f t="shared" si="17"/>
        <v>0</v>
      </c>
      <c r="U99" s="127">
        <f t="shared" si="18"/>
        <v>0</v>
      </c>
      <c r="V99" s="127">
        <f t="shared" si="19"/>
        <v>0</v>
      </c>
      <c r="W99" s="102"/>
      <c r="X99" s="127">
        <f t="shared" si="20"/>
        <v>0</v>
      </c>
      <c r="Y99" s="127">
        <f>Tabell13[[#This Row],[Vekt (kg)]]-(Tabell13[[#This Row],[Vekt (kg)]]*Tabell13[[#This Row],[Gjenvinnbarhet]])</f>
        <v>0</v>
      </c>
      <c r="Z99" s="127">
        <f>Tabell13[[#This Row],[Vekt (kg)]]*Tabell13[[#This Row],[Gjenvinnbarhet]]</f>
        <v>0</v>
      </c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</row>
    <row r="100" spans="1:228" s="5" customFormat="1" ht="15" customHeight="1">
      <c r="A100" s="1"/>
      <c r="B100" s="251" t="s">
        <v>141</v>
      </c>
      <c r="C100" s="85" t="s">
        <v>142</v>
      </c>
      <c r="D100" s="91"/>
      <c r="E100" s="85" t="s">
        <v>143</v>
      </c>
      <c r="F100" s="250"/>
      <c r="G100" s="80"/>
      <c r="H100" s="93" t="s">
        <v>144</v>
      </c>
      <c r="I100" s="94"/>
      <c r="J100" s="80"/>
      <c r="K100" s="95" t="s">
        <v>145</v>
      </c>
      <c r="L100" s="252">
        <f>IFERROR(_xlfn.XLOOKUP(Tabell13[[#This Row],[Produktkategori]], Tabell4[Velg kategori], Tabell4[Faktor]),"")</f>
        <v>0</v>
      </c>
      <c r="M100" s="253" t="str">
        <f>IFERROR(_xlfn.XLOOKUP(Tabell13[[#This Row],[Produktkategori]], Tabell4[Velg kategori], Tabell4[Avfallskategori]),"")</f>
        <v>Udefinert</v>
      </c>
      <c r="N100" s="95"/>
      <c r="O100" s="119"/>
      <c r="P100" s="80"/>
      <c r="Q100" s="127">
        <f t="shared" si="14"/>
        <v>0</v>
      </c>
      <c r="R100" s="127">
        <f t="shared" si="15"/>
        <v>0</v>
      </c>
      <c r="S100" s="127">
        <f t="shared" si="16"/>
        <v>0</v>
      </c>
      <c r="T100" s="127">
        <f t="shared" si="17"/>
        <v>0</v>
      </c>
      <c r="U100" s="127">
        <f t="shared" si="18"/>
        <v>0</v>
      </c>
      <c r="V100" s="127">
        <f t="shared" si="19"/>
        <v>0</v>
      </c>
      <c r="W100" s="102"/>
      <c r="X100" s="127">
        <f t="shared" si="20"/>
        <v>0</v>
      </c>
      <c r="Y100" s="127">
        <f>Tabell13[[#This Row],[Vekt (kg)]]-(Tabell13[[#This Row],[Vekt (kg)]]*Tabell13[[#This Row],[Gjenvinnbarhet]])</f>
        <v>0</v>
      </c>
      <c r="Z100" s="127">
        <f>Tabell13[[#This Row],[Vekt (kg)]]*Tabell13[[#This Row],[Gjenvinnbarhet]]</f>
        <v>0</v>
      </c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</row>
    <row r="101" spans="1:228" s="5" customFormat="1" ht="15" customHeight="1">
      <c r="A101" s="1"/>
      <c r="B101" s="251" t="s">
        <v>141</v>
      </c>
      <c r="C101" s="85" t="s">
        <v>142</v>
      </c>
      <c r="D101" s="91"/>
      <c r="E101" s="85" t="s">
        <v>143</v>
      </c>
      <c r="F101" s="250"/>
      <c r="G101" s="80"/>
      <c r="H101" s="93" t="s">
        <v>144</v>
      </c>
      <c r="I101" s="94"/>
      <c r="J101" s="80"/>
      <c r="K101" s="95" t="s">
        <v>145</v>
      </c>
      <c r="L101" s="252">
        <f>IFERROR(_xlfn.XLOOKUP(Tabell13[[#This Row],[Produktkategori]], Tabell4[Velg kategori], Tabell4[Faktor]),"")</f>
        <v>0</v>
      </c>
      <c r="M101" s="253" t="str">
        <f>IFERROR(_xlfn.XLOOKUP(Tabell13[[#This Row],[Produktkategori]], Tabell4[Velg kategori], Tabell4[Avfallskategori]),"")</f>
        <v>Udefinert</v>
      </c>
      <c r="N101" s="95"/>
      <c r="O101" s="119"/>
      <c r="P101" s="80"/>
      <c r="Q101" s="127">
        <f t="shared" si="14"/>
        <v>0</v>
      </c>
      <c r="R101" s="127">
        <f t="shared" si="15"/>
        <v>0</v>
      </c>
      <c r="S101" s="127">
        <f t="shared" si="16"/>
        <v>0</v>
      </c>
      <c r="T101" s="127">
        <f t="shared" si="17"/>
        <v>0</v>
      </c>
      <c r="U101" s="127">
        <f t="shared" si="18"/>
        <v>0</v>
      </c>
      <c r="V101" s="127">
        <f t="shared" si="19"/>
        <v>0</v>
      </c>
      <c r="W101" s="102"/>
      <c r="X101" s="127">
        <f t="shared" si="20"/>
        <v>0</v>
      </c>
      <c r="Y101" s="127">
        <f>Tabell13[[#This Row],[Vekt (kg)]]-(Tabell13[[#This Row],[Vekt (kg)]]*Tabell13[[#This Row],[Gjenvinnbarhet]])</f>
        <v>0</v>
      </c>
      <c r="Z101" s="127">
        <f>Tabell13[[#This Row],[Vekt (kg)]]*Tabell13[[#This Row],[Gjenvinnbarhet]]</f>
        <v>0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</row>
    <row r="102" spans="1:228" s="5" customFormat="1" ht="15" customHeight="1">
      <c r="A102" s="1"/>
      <c r="B102" s="251" t="s">
        <v>141</v>
      </c>
      <c r="C102" s="85" t="s">
        <v>142</v>
      </c>
      <c r="D102" s="91"/>
      <c r="E102" s="85" t="s">
        <v>143</v>
      </c>
      <c r="F102" s="250"/>
      <c r="G102" s="80"/>
      <c r="H102" s="93" t="s">
        <v>144</v>
      </c>
      <c r="I102" s="94"/>
      <c r="J102" s="80"/>
      <c r="K102" s="95" t="s">
        <v>145</v>
      </c>
      <c r="L102" s="252">
        <f>IFERROR(_xlfn.XLOOKUP(Tabell13[[#This Row],[Produktkategori]], Tabell4[Velg kategori], Tabell4[Faktor]),"")</f>
        <v>0</v>
      </c>
      <c r="M102" s="253" t="str">
        <f>IFERROR(_xlfn.XLOOKUP(Tabell13[[#This Row],[Produktkategori]], Tabell4[Velg kategori], Tabell4[Avfallskategori]),"")</f>
        <v>Udefinert</v>
      </c>
      <c r="N102" s="95"/>
      <c r="O102" s="119"/>
      <c r="P102" s="80"/>
      <c r="Q102" s="127">
        <f t="shared" si="14"/>
        <v>0</v>
      </c>
      <c r="R102" s="127">
        <f t="shared" si="15"/>
        <v>0</v>
      </c>
      <c r="S102" s="127">
        <f t="shared" si="16"/>
        <v>0</v>
      </c>
      <c r="T102" s="127">
        <f t="shared" si="17"/>
        <v>0</v>
      </c>
      <c r="U102" s="127">
        <f t="shared" si="18"/>
        <v>0</v>
      </c>
      <c r="V102" s="127">
        <f t="shared" si="19"/>
        <v>0</v>
      </c>
      <c r="W102" s="102"/>
      <c r="X102" s="127">
        <f t="shared" si="20"/>
        <v>0</v>
      </c>
      <c r="Y102" s="127">
        <f>Tabell13[[#This Row],[Vekt (kg)]]-(Tabell13[[#This Row],[Vekt (kg)]]*Tabell13[[#This Row],[Gjenvinnbarhet]])</f>
        <v>0</v>
      </c>
      <c r="Z102" s="127">
        <f>Tabell13[[#This Row],[Vekt (kg)]]*Tabell13[[#This Row],[Gjenvinnbarhet]]</f>
        <v>0</v>
      </c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</row>
    <row r="103" spans="1:228" s="5" customFormat="1" ht="15" customHeight="1">
      <c r="A103" s="1"/>
      <c r="B103" s="251" t="s">
        <v>141</v>
      </c>
      <c r="C103" s="85" t="s">
        <v>142</v>
      </c>
      <c r="D103" s="91"/>
      <c r="E103" s="85" t="s">
        <v>143</v>
      </c>
      <c r="F103" s="250"/>
      <c r="G103" s="80"/>
      <c r="H103" s="93" t="s">
        <v>144</v>
      </c>
      <c r="I103" s="94"/>
      <c r="J103" s="80"/>
      <c r="K103" s="95" t="s">
        <v>145</v>
      </c>
      <c r="L103" s="252">
        <f>IFERROR(_xlfn.XLOOKUP(Tabell13[[#This Row],[Produktkategori]], Tabell4[Velg kategori], Tabell4[Faktor]),"")</f>
        <v>0</v>
      </c>
      <c r="M103" s="253" t="str">
        <f>IFERROR(_xlfn.XLOOKUP(Tabell13[[#This Row],[Produktkategori]], Tabell4[Velg kategori], Tabell4[Avfallskategori]),"")</f>
        <v>Udefinert</v>
      </c>
      <c r="N103" s="95"/>
      <c r="O103" s="119"/>
      <c r="P103" s="80"/>
      <c r="Q103" s="127">
        <f t="shared" si="14"/>
        <v>0</v>
      </c>
      <c r="R103" s="127">
        <f t="shared" si="15"/>
        <v>0</v>
      </c>
      <c r="S103" s="127">
        <f t="shared" si="16"/>
        <v>0</v>
      </c>
      <c r="T103" s="127">
        <f t="shared" si="17"/>
        <v>0</v>
      </c>
      <c r="U103" s="127">
        <f t="shared" si="18"/>
        <v>0</v>
      </c>
      <c r="V103" s="127">
        <f t="shared" si="19"/>
        <v>0</v>
      </c>
      <c r="W103" s="102"/>
      <c r="X103" s="127">
        <f t="shared" si="20"/>
        <v>0</v>
      </c>
      <c r="Y103" s="127">
        <f>Tabell13[[#This Row],[Vekt (kg)]]-(Tabell13[[#This Row],[Vekt (kg)]]*Tabell13[[#This Row],[Gjenvinnbarhet]])</f>
        <v>0</v>
      </c>
      <c r="Z103" s="127">
        <f>Tabell13[[#This Row],[Vekt (kg)]]*Tabell13[[#This Row],[Gjenvinnbarhet]]</f>
        <v>0</v>
      </c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</row>
    <row r="104" spans="1:228" s="5" customFormat="1" ht="15" customHeight="1">
      <c r="A104" s="1"/>
      <c r="B104" s="251" t="s">
        <v>141</v>
      </c>
      <c r="C104" s="85" t="s">
        <v>142</v>
      </c>
      <c r="D104" s="91"/>
      <c r="E104" s="85" t="s">
        <v>143</v>
      </c>
      <c r="F104" s="250"/>
      <c r="G104" s="80"/>
      <c r="H104" s="93" t="s">
        <v>144</v>
      </c>
      <c r="I104" s="94"/>
      <c r="J104" s="80"/>
      <c r="K104" s="95" t="s">
        <v>145</v>
      </c>
      <c r="L104" s="252">
        <f>IFERROR(_xlfn.XLOOKUP(Tabell13[[#This Row],[Produktkategori]], Tabell4[Velg kategori], Tabell4[Faktor]),"")</f>
        <v>0</v>
      </c>
      <c r="M104" s="253" t="str">
        <f>IFERROR(_xlfn.XLOOKUP(Tabell13[[#This Row],[Produktkategori]], Tabell4[Velg kategori], Tabell4[Avfallskategori]),"")</f>
        <v>Udefinert</v>
      </c>
      <c r="N104" s="95"/>
      <c r="O104" s="119"/>
      <c r="P104" s="80"/>
      <c r="Q104" s="127">
        <f t="shared" ref="Q104:Q135" si="21">IF(H104="Bevart",F104,0)</f>
        <v>0</v>
      </c>
      <c r="R104" s="127">
        <f t="shared" ref="R104:R135" si="22">IF(H104="Ombruk",F104,0)</f>
        <v>0</v>
      </c>
      <c r="S104" s="127">
        <f t="shared" ref="S104:S135" si="23">IF(H104="Overskudd",F104,0)</f>
        <v>0</v>
      </c>
      <c r="T104" s="127">
        <f t="shared" ref="T104:T135" si="24">IF(H104="Gjenvunnet",F104*I104,0)</f>
        <v>0</v>
      </c>
      <c r="U104" s="127">
        <f t="shared" ref="U104:U135" si="25">IF(H104="Gjenvunnet",(1-I104)*F104,0)</f>
        <v>0</v>
      </c>
      <c r="V104" s="127">
        <f t="shared" ref="V104:V135" si="26">IF(H104="Nytt",F104,0)</f>
        <v>0</v>
      </c>
      <c r="W104" s="102"/>
      <c r="X104" s="127">
        <f t="shared" ref="X104:X135" si="27">IF(K104="Ombrukbart",F104,0)</f>
        <v>0</v>
      </c>
      <c r="Y104" s="127">
        <f>Tabell13[[#This Row],[Vekt (kg)]]-(Tabell13[[#This Row],[Vekt (kg)]]*Tabell13[[#This Row],[Gjenvinnbarhet]])</f>
        <v>0</v>
      </c>
      <c r="Z104" s="127">
        <f>Tabell13[[#This Row],[Vekt (kg)]]*Tabell13[[#This Row],[Gjenvinnbarhet]]</f>
        <v>0</v>
      </c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</row>
    <row r="105" spans="1:228" s="5" customFormat="1" ht="15" customHeight="1">
      <c r="A105" s="1"/>
      <c r="B105" s="251" t="s">
        <v>141</v>
      </c>
      <c r="C105" s="85" t="s">
        <v>142</v>
      </c>
      <c r="D105" s="91"/>
      <c r="E105" s="85" t="s">
        <v>143</v>
      </c>
      <c r="F105" s="250"/>
      <c r="G105" s="80"/>
      <c r="H105" s="93" t="s">
        <v>144</v>
      </c>
      <c r="I105" s="94"/>
      <c r="J105" s="80"/>
      <c r="K105" s="95" t="s">
        <v>145</v>
      </c>
      <c r="L105" s="252">
        <f>IFERROR(_xlfn.XLOOKUP(Tabell13[[#This Row],[Produktkategori]], Tabell4[Velg kategori], Tabell4[Faktor]),"")</f>
        <v>0</v>
      </c>
      <c r="M105" s="253" t="str">
        <f>IFERROR(_xlfn.XLOOKUP(Tabell13[[#This Row],[Produktkategori]], Tabell4[Velg kategori], Tabell4[Avfallskategori]),"")</f>
        <v>Udefinert</v>
      </c>
      <c r="N105" s="95"/>
      <c r="O105" s="119"/>
      <c r="P105" s="80"/>
      <c r="Q105" s="127">
        <f t="shared" si="21"/>
        <v>0</v>
      </c>
      <c r="R105" s="127">
        <f t="shared" si="22"/>
        <v>0</v>
      </c>
      <c r="S105" s="127">
        <f t="shared" si="23"/>
        <v>0</v>
      </c>
      <c r="T105" s="127">
        <f t="shared" si="24"/>
        <v>0</v>
      </c>
      <c r="U105" s="127">
        <f t="shared" si="25"/>
        <v>0</v>
      </c>
      <c r="V105" s="127">
        <f t="shared" si="26"/>
        <v>0</v>
      </c>
      <c r="W105" s="102"/>
      <c r="X105" s="127">
        <f t="shared" si="27"/>
        <v>0</v>
      </c>
      <c r="Y105" s="127">
        <f>Tabell13[[#This Row],[Vekt (kg)]]-(Tabell13[[#This Row],[Vekt (kg)]]*Tabell13[[#This Row],[Gjenvinnbarhet]])</f>
        <v>0</v>
      </c>
      <c r="Z105" s="127">
        <f>Tabell13[[#This Row],[Vekt (kg)]]*Tabell13[[#This Row],[Gjenvinnbarhet]]</f>
        <v>0</v>
      </c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</row>
    <row r="106" spans="1:228" s="5" customFormat="1" ht="15" customHeight="1">
      <c r="A106" s="1"/>
      <c r="B106" s="251" t="s">
        <v>141</v>
      </c>
      <c r="C106" s="85" t="s">
        <v>142</v>
      </c>
      <c r="D106" s="91"/>
      <c r="E106" s="85" t="s">
        <v>143</v>
      </c>
      <c r="F106" s="250"/>
      <c r="G106" s="80"/>
      <c r="H106" s="93" t="s">
        <v>144</v>
      </c>
      <c r="I106" s="94"/>
      <c r="J106" s="80"/>
      <c r="K106" s="95" t="s">
        <v>145</v>
      </c>
      <c r="L106" s="252">
        <f>IFERROR(_xlfn.XLOOKUP(Tabell13[[#This Row],[Produktkategori]], Tabell4[Velg kategori], Tabell4[Faktor]),"")</f>
        <v>0</v>
      </c>
      <c r="M106" s="253" t="str">
        <f>IFERROR(_xlfn.XLOOKUP(Tabell13[[#This Row],[Produktkategori]], Tabell4[Velg kategori], Tabell4[Avfallskategori]),"")</f>
        <v>Udefinert</v>
      </c>
      <c r="N106" s="95"/>
      <c r="O106" s="119"/>
      <c r="P106" s="80"/>
      <c r="Q106" s="127">
        <f t="shared" si="21"/>
        <v>0</v>
      </c>
      <c r="R106" s="127">
        <f t="shared" si="22"/>
        <v>0</v>
      </c>
      <c r="S106" s="127">
        <f t="shared" si="23"/>
        <v>0</v>
      </c>
      <c r="T106" s="127">
        <f t="shared" si="24"/>
        <v>0</v>
      </c>
      <c r="U106" s="127">
        <f t="shared" si="25"/>
        <v>0</v>
      </c>
      <c r="V106" s="127">
        <f t="shared" si="26"/>
        <v>0</v>
      </c>
      <c r="W106" s="102"/>
      <c r="X106" s="127">
        <f t="shared" si="27"/>
        <v>0</v>
      </c>
      <c r="Y106" s="127">
        <f>Tabell13[[#This Row],[Vekt (kg)]]-(Tabell13[[#This Row],[Vekt (kg)]]*Tabell13[[#This Row],[Gjenvinnbarhet]])</f>
        <v>0</v>
      </c>
      <c r="Z106" s="127">
        <f>Tabell13[[#This Row],[Vekt (kg)]]*Tabell13[[#This Row],[Gjenvinnbarhet]]</f>
        <v>0</v>
      </c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</row>
    <row r="107" spans="1:228" s="5" customFormat="1" ht="15" customHeight="1">
      <c r="A107" s="1"/>
      <c r="B107" s="251" t="s">
        <v>141</v>
      </c>
      <c r="C107" s="85" t="s">
        <v>142</v>
      </c>
      <c r="D107" s="91"/>
      <c r="E107" s="85" t="s">
        <v>143</v>
      </c>
      <c r="F107" s="250"/>
      <c r="G107" s="80"/>
      <c r="H107" s="93" t="s">
        <v>144</v>
      </c>
      <c r="I107" s="94"/>
      <c r="J107" s="80"/>
      <c r="K107" s="95" t="s">
        <v>145</v>
      </c>
      <c r="L107" s="252">
        <f>IFERROR(_xlfn.XLOOKUP(Tabell13[[#This Row],[Produktkategori]], Tabell4[Velg kategori], Tabell4[Faktor]),"")</f>
        <v>0</v>
      </c>
      <c r="M107" s="253" t="str">
        <f>IFERROR(_xlfn.XLOOKUP(Tabell13[[#This Row],[Produktkategori]], Tabell4[Velg kategori], Tabell4[Avfallskategori]),"")</f>
        <v>Udefinert</v>
      </c>
      <c r="N107" s="95"/>
      <c r="O107" s="119"/>
      <c r="P107" s="80"/>
      <c r="Q107" s="127">
        <f t="shared" si="21"/>
        <v>0</v>
      </c>
      <c r="R107" s="127">
        <f t="shared" si="22"/>
        <v>0</v>
      </c>
      <c r="S107" s="127">
        <f t="shared" si="23"/>
        <v>0</v>
      </c>
      <c r="T107" s="127">
        <f t="shared" si="24"/>
        <v>0</v>
      </c>
      <c r="U107" s="127">
        <f t="shared" si="25"/>
        <v>0</v>
      </c>
      <c r="V107" s="127">
        <f t="shared" si="26"/>
        <v>0</v>
      </c>
      <c r="W107" s="102"/>
      <c r="X107" s="127">
        <f t="shared" si="27"/>
        <v>0</v>
      </c>
      <c r="Y107" s="127">
        <f>Tabell13[[#This Row],[Vekt (kg)]]-(Tabell13[[#This Row],[Vekt (kg)]]*Tabell13[[#This Row],[Gjenvinnbarhet]])</f>
        <v>0</v>
      </c>
      <c r="Z107" s="127">
        <f>Tabell13[[#This Row],[Vekt (kg)]]*Tabell13[[#This Row],[Gjenvinnbarhet]]</f>
        <v>0</v>
      </c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</row>
    <row r="108" spans="1:228" s="5" customFormat="1" ht="15" customHeight="1">
      <c r="A108" s="1"/>
      <c r="B108" s="251" t="s">
        <v>141</v>
      </c>
      <c r="C108" s="85" t="s">
        <v>142</v>
      </c>
      <c r="D108" s="91"/>
      <c r="E108" s="85" t="s">
        <v>143</v>
      </c>
      <c r="F108" s="250"/>
      <c r="G108" s="80"/>
      <c r="H108" s="93" t="s">
        <v>144</v>
      </c>
      <c r="I108" s="94"/>
      <c r="J108" s="80"/>
      <c r="K108" s="95" t="s">
        <v>145</v>
      </c>
      <c r="L108" s="252">
        <f>IFERROR(_xlfn.XLOOKUP(Tabell13[[#This Row],[Produktkategori]], Tabell4[Velg kategori], Tabell4[Faktor]),"")</f>
        <v>0</v>
      </c>
      <c r="M108" s="253" t="str">
        <f>IFERROR(_xlfn.XLOOKUP(Tabell13[[#This Row],[Produktkategori]], Tabell4[Velg kategori], Tabell4[Avfallskategori]),"")</f>
        <v>Udefinert</v>
      </c>
      <c r="N108" s="95"/>
      <c r="O108" s="119"/>
      <c r="P108" s="80"/>
      <c r="Q108" s="127">
        <f t="shared" si="21"/>
        <v>0</v>
      </c>
      <c r="R108" s="127">
        <f t="shared" si="22"/>
        <v>0</v>
      </c>
      <c r="S108" s="127">
        <f t="shared" si="23"/>
        <v>0</v>
      </c>
      <c r="T108" s="127">
        <f t="shared" si="24"/>
        <v>0</v>
      </c>
      <c r="U108" s="127">
        <f t="shared" si="25"/>
        <v>0</v>
      </c>
      <c r="V108" s="127">
        <f t="shared" si="26"/>
        <v>0</v>
      </c>
      <c r="W108" s="102"/>
      <c r="X108" s="127">
        <f t="shared" si="27"/>
        <v>0</v>
      </c>
      <c r="Y108" s="127">
        <f>Tabell13[[#This Row],[Vekt (kg)]]-(Tabell13[[#This Row],[Vekt (kg)]]*Tabell13[[#This Row],[Gjenvinnbarhet]])</f>
        <v>0</v>
      </c>
      <c r="Z108" s="127">
        <f>Tabell13[[#This Row],[Vekt (kg)]]*Tabell13[[#This Row],[Gjenvinnbarhet]]</f>
        <v>0</v>
      </c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</row>
    <row r="109" spans="1:228" s="5" customFormat="1" ht="15" customHeight="1">
      <c r="A109" s="1"/>
      <c r="B109" s="251" t="s">
        <v>141</v>
      </c>
      <c r="C109" s="85" t="s">
        <v>142</v>
      </c>
      <c r="D109" s="91"/>
      <c r="E109" s="85" t="s">
        <v>143</v>
      </c>
      <c r="F109" s="250"/>
      <c r="G109" s="80"/>
      <c r="H109" s="93" t="s">
        <v>144</v>
      </c>
      <c r="I109" s="94"/>
      <c r="J109" s="80"/>
      <c r="K109" s="95" t="s">
        <v>145</v>
      </c>
      <c r="L109" s="252">
        <f>IFERROR(_xlfn.XLOOKUP(Tabell13[[#This Row],[Produktkategori]], Tabell4[Velg kategori], Tabell4[Faktor]),"")</f>
        <v>0</v>
      </c>
      <c r="M109" s="253" t="str">
        <f>IFERROR(_xlfn.XLOOKUP(Tabell13[[#This Row],[Produktkategori]], Tabell4[Velg kategori], Tabell4[Avfallskategori]),"")</f>
        <v>Udefinert</v>
      </c>
      <c r="N109" s="95"/>
      <c r="O109" s="119"/>
      <c r="P109" s="80"/>
      <c r="Q109" s="127">
        <f t="shared" si="21"/>
        <v>0</v>
      </c>
      <c r="R109" s="127">
        <f t="shared" si="22"/>
        <v>0</v>
      </c>
      <c r="S109" s="127">
        <f t="shared" si="23"/>
        <v>0</v>
      </c>
      <c r="T109" s="127">
        <f t="shared" si="24"/>
        <v>0</v>
      </c>
      <c r="U109" s="127">
        <f t="shared" si="25"/>
        <v>0</v>
      </c>
      <c r="V109" s="127">
        <f t="shared" si="26"/>
        <v>0</v>
      </c>
      <c r="W109" s="102"/>
      <c r="X109" s="127">
        <f t="shared" si="27"/>
        <v>0</v>
      </c>
      <c r="Y109" s="127">
        <f>Tabell13[[#This Row],[Vekt (kg)]]-(Tabell13[[#This Row],[Vekt (kg)]]*Tabell13[[#This Row],[Gjenvinnbarhet]])</f>
        <v>0</v>
      </c>
      <c r="Z109" s="127">
        <f>Tabell13[[#This Row],[Vekt (kg)]]*Tabell13[[#This Row],[Gjenvinnbarhet]]</f>
        <v>0</v>
      </c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</row>
    <row r="110" spans="1:228" s="5" customFormat="1" ht="15" customHeight="1">
      <c r="A110" s="1"/>
      <c r="B110" s="251" t="s">
        <v>141</v>
      </c>
      <c r="C110" s="85" t="s">
        <v>142</v>
      </c>
      <c r="D110" s="91"/>
      <c r="E110" s="85" t="s">
        <v>143</v>
      </c>
      <c r="F110" s="250"/>
      <c r="G110" s="80"/>
      <c r="H110" s="93" t="s">
        <v>144</v>
      </c>
      <c r="I110" s="94"/>
      <c r="J110" s="80"/>
      <c r="K110" s="95" t="s">
        <v>145</v>
      </c>
      <c r="L110" s="252">
        <f>IFERROR(_xlfn.XLOOKUP(Tabell13[[#This Row],[Produktkategori]], Tabell4[Velg kategori], Tabell4[Faktor]),"")</f>
        <v>0</v>
      </c>
      <c r="M110" s="253" t="str">
        <f>IFERROR(_xlfn.XLOOKUP(Tabell13[[#This Row],[Produktkategori]], Tabell4[Velg kategori], Tabell4[Avfallskategori]),"")</f>
        <v>Udefinert</v>
      </c>
      <c r="N110" s="95"/>
      <c r="O110" s="119"/>
      <c r="P110" s="80"/>
      <c r="Q110" s="127">
        <f t="shared" si="21"/>
        <v>0</v>
      </c>
      <c r="R110" s="127">
        <f t="shared" si="22"/>
        <v>0</v>
      </c>
      <c r="S110" s="127">
        <f t="shared" si="23"/>
        <v>0</v>
      </c>
      <c r="T110" s="127">
        <f t="shared" si="24"/>
        <v>0</v>
      </c>
      <c r="U110" s="127">
        <f t="shared" si="25"/>
        <v>0</v>
      </c>
      <c r="V110" s="127">
        <f t="shared" si="26"/>
        <v>0</v>
      </c>
      <c r="W110" s="102"/>
      <c r="X110" s="127">
        <f t="shared" si="27"/>
        <v>0</v>
      </c>
      <c r="Y110" s="127">
        <f>Tabell13[[#This Row],[Vekt (kg)]]-(Tabell13[[#This Row],[Vekt (kg)]]*Tabell13[[#This Row],[Gjenvinnbarhet]])</f>
        <v>0</v>
      </c>
      <c r="Z110" s="127">
        <f>Tabell13[[#This Row],[Vekt (kg)]]*Tabell13[[#This Row],[Gjenvinnbarhet]]</f>
        <v>0</v>
      </c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</row>
    <row r="111" spans="1:228" s="5" customFormat="1" ht="15" customHeight="1">
      <c r="A111" s="1"/>
      <c r="B111" s="251" t="s">
        <v>141</v>
      </c>
      <c r="C111" s="85" t="s">
        <v>142</v>
      </c>
      <c r="D111" s="91"/>
      <c r="E111" s="85" t="s">
        <v>143</v>
      </c>
      <c r="F111" s="250"/>
      <c r="G111" s="80"/>
      <c r="H111" s="93" t="s">
        <v>144</v>
      </c>
      <c r="I111" s="94"/>
      <c r="J111" s="80"/>
      <c r="K111" s="95" t="s">
        <v>145</v>
      </c>
      <c r="L111" s="252">
        <f>IFERROR(_xlfn.XLOOKUP(Tabell13[[#This Row],[Produktkategori]], Tabell4[Velg kategori], Tabell4[Faktor]),"")</f>
        <v>0</v>
      </c>
      <c r="M111" s="253" t="str">
        <f>IFERROR(_xlfn.XLOOKUP(Tabell13[[#This Row],[Produktkategori]], Tabell4[Velg kategori], Tabell4[Avfallskategori]),"")</f>
        <v>Udefinert</v>
      </c>
      <c r="N111" s="95"/>
      <c r="O111" s="119"/>
      <c r="P111" s="80"/>
      <c r="Q111" s="127">
        <f t="shared" si="21"/>
        <v>0</v>
      </c>
      <c r="R111" s="127">
        <f t="shared" si="22"/>
        <v>0</v>
      </c>
      <c r="S111" s="127">
        <f t="shared" si="23"/>
        <v>0</v>
      </c>
      <c r="T111" s="127">
        <f t="shared" si="24"/>
        <v>0</v>
      </c>
      <c r="U111" s="127">
        <f t="shared" si="25"/>
        <v>0</v>
      </c>
      <c r="V111" s="127">
        <f t="shared" si="26"/>
        <v>0</v>
      </c>
      <c r="W111" s="102"/>
      <c r="X111" s="127">
        <f t="shared" si="27"/>
        <v>0</v>
      </c>
      <c r="Y111" s="127">
        <f>Tabell13[[#This Row],[Vekt (kg)]]-(Tabell13[[#This Row],[Vekt (kg)]]*Tabell13[[#This Row],[Gjenvinnbarhet]])</f>
        <v>0</v>
      </c>
      <c r="Z111" s="127">
        <f>Tabell13[[#This Row],[Vekt (kg)]]*Tabell13[[#This Row],[Gjenvinnbarhet]]</f>
        <v>0</v>
      </c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</row>
    <row r="112" spans="1:228" s="5" customFormat="1" ht="15" customHeight="1">
      <c r="A112" s="1"/>
      <c r="B112" s="251" t="s">
        <v>141</v>
      </c>
      <c r="C112" s="85" t="s">
        <v>142</v>
      </c>
      <c r="D112" s="91"/>
      <c r="E112" s="85" t="s">
        <v>143</v>
      </c>
      <c r="F112" s="250"/>
      <c r="G112" s="80"/>
      <c r="H112" s="93" t="s">
        <v>144</v>
      </c>
      <c r="I112" s="94"/>
      <c r="J112" s="80"/>
      <c r="K112" s="95" t="s">
        <v>145</v>
      </c>
      <c r="L112" s="252">
        <f>IFERROR(_xlfn.XLOOKUP(Tabell13[[#This Row],[Produktkategori]], Tabell4[Velg kategori], Tabell4[Faktor]),"")</f>
        <v>0</v>
      </c>
      <c r="M112" s="253" t="str">
        <f>IFERROR(_xlfn.XLOOKUP(Tabell13[[#This Row],[Produktkategori]], Tabell4[Velg kategori], Tabell4[Avfallskategori]),"")</f>
        <v>Udefinert</v>
      </c>
      <c r="N112" s="95"/>
      <c r="O112" s="119"/>
      <c r="P112" s="80"/>
      <c r="Q112" s="127">
        <f t="shared" si="21"/>
        <v>0</v>
      </c>
      <c r="R112" s="127">
        <f t="shared" si="22"/>
        <v>0</v>
      </c>
      <c r="S112" s="127">
        <f t="shared" si="23"/>
        <v>0</v>
      </c>
      <c r="T112" s="127">
        <f t="shared" si="24"/>
        <v>0</v>
      </c>
      <c r="U112" s="127">
        <f t="shared" si="25"/>
        <v>0</v>
      </c>
      <c r="V112" s="127">
        <f t="shared" si="26"/>
        <v>0</v>
      </c>
      <c r="W112" s="102"/>
      <c r="X112" s="127">
        <f t="shared" si="27"/>
        <v>0</v>
      </c>
      <c r="Y112" s="127">
        <f>Tabell13[[#This Row],[Vekt (kg)]]-(Tabell13[[#This Row],[Vekt (kg)]]*Tabell13[[#This Row],[Gjenvinnbarhet]])</f>
        <v>0</v>
      </c>
      <c r="Z112" s="127">
        <f>Tabell13[[#This Row],[Vekt (kg)]]*Tabell13[[#This Row],[Gjenvinnbarhet]]</f>
        <v>0</v>
      </c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</row>
    <row r="113" spans="1:228" s="5" customFormat="1" ht="15" customHeight="1">
      <c r="A113" s="1"/>
      <c r="B113" s="251" t="s">
        <v>141</v>
      </c>
      <c r="C113" s="85" t="s">
        <v>142</v>
      </c>
      <c r="D113" s="91"/>
      <c r="E113" s="85" t="s">
        <v>143</v>
      </c>
      <c r="F113" s="250"/>
      <c r="G113" s="90"/>
      <c r="H113" s="93" t="s">
        <v>144</v>
      </c>
      <c r="I113" s="94"/>
      <c r="J113" s="90"/>
      <c r="K113" s="95" t="s">
        <v>145</v>
      </c>
      <c r="L113" s="252">
        <f>IFERROR(_xlfn.XLOOKUP(Tabell13[[#This Row],[Produktkategori]], Tabell4[Velg kategori], Tabell4[Faktor]),"")</f>
        <v>0</v>
      </c>
      <c r="M113" s="253" t="str">
        <f>IFERROR(_xlfn.XLOOKUP(Tabell13[[#This Row],[Produktkategori]], Tabell4[Velg kategori], Tabell4[Avfallskategori]),"")</f>
        <v>Udefinert</v>
      </c>
      <c r="N113" s="95"/>
      <c r="O113" s="254"/>
      <c r="P113" s="100"/>
      <c r="Q113" s="127">
        <f t="shared" si="21"/>
        <v>0</v>
      </c>
      <c r="R113" s="127">
        <f t="shared" si="22"/>
        <v>0</v>
      </c>
      <c r="S113" s="127">
        <f t="shared" si="23"/>
        <v>0</v>
      </c>
      <c r="T113" s="127">
        <f t="shared" si="24"/>
        <v>0</v>
      </c>
      <c r="U113" s="127">
        <f t="shared" si="25"/>
        <v>0</v>
      </c>
      <c r="V113" s="127">
        <f t="shared" si="26"/>
        <v>0</v>
      </c>
      <c r="W113" s="102"/>
      <c r="X113" s="127">
        <f t="shared" si="27"/>
        <v>0</v>
      </c>
      <c r="Y113" s="127">
        <f>Tabell13[[#This Row],[Vekt (kg)]]-(Tabell13[[#This Row],[Vekt (kg)]]*Tabell13[[#This Row],[Gjenvinnbarhet]])</f>
        <v>0</v>
      </c>
      <c r="Z113" s="127">
        <f>Tabell13[[#This Row],[Vekt (kg)]]*Tabell13[[#This Row],[Gjenvinnbarhet]]</f>
        <v>0</v>
      </c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</row>
    <row r="114" spans="1:228" s="5" customFormat="1" ht="15" customHeight="1">
      <c r="A114" s="1"/>
      <c r="B114" s="251" t="s">
        <v>141</v>
      </c>
      <c r="C114" s="85" t="s">
        <v>142</v>
      </c>
      <c r="D114" s="91"/>
      <c r="E114" s="85" t="s">
        <v>143</v>
      </c>
      <c r="F114" s="250"/>
      <c r="G114" s="80"/>
      <c r="H114" s="93" t="s">
        <v>144</v>
      </c>
      <c r="I114" s="94"/>
      <c r="J114" s="80"/>
      <c r="K114" s="95" t="s">
        <v>145</v>
      </c>
      <c r="L114" s="252">
        <f>IFERROR(_xlfn.XLOOKUP(Tabell13[[#This Row],[Produktkategori]], Tabell4[Velg kategori], Tabell4[Faktor]),"")</f>
        <v>0</v>
      </c>
      <c r="M114" s="253" t="str">
        <f>IFERROR(_xlfn.XLOOKUP(Tabell13[[#This Row],[Produktkategori]], Tabell4[Velg kategori], Tabell4[Avfallskategori]),"")</f>
        <v>Udefinert</v>
      </c>
      <c r="N114" s="95"/>
      <c r="O114" s="119"/>
      <c r="P114" s="80"/>
      <c r="Q114" s="127">
        <f t="shared" si="21"/>
        <v>0</v>
      </c>
      <c r="R114" s="127">
        <f t="shared" si="22"/>
        <v>0</v>
      </c>
      <c r="S114" s="127">
        <f t="shared" si="23"/>
        <v>0</v>
      </c>
      <c r="T114" s="127">
        <f t="shared" si="24"/>
        <v>0</v>
      </c>
      <c r="U114" s="127">
        <f t="shared" si="25"/>
        <v>0</v>
      </c>
      <c r="V114" s="127">
        <f t="shared" si="26"/>
        <v>0</v>
      </c>
      <c r="W114" s="102"/>
      <c r="X114" s="127">
        <f t="shared" si="27"/>
        <v>0</v>
      </c>
      <c r="Y114" s="127">
        <f>Tabell13[[#This Row],[Vekt (kg)]]-(Tabell13[[#This Row],[Vekt (kg)]]*Tabell13[[#This Row],[Gjenvinnbarhet]])</f>
        <v>0</v>
      </c>
      <c r="Z114" s="127">
        <f>Tabell13[[#This Row],[Vekt (kg)]]*Tabell13[[#This Row],[Gjenvinnbarhet]]</f>
        <v>0</v>
      </c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</row>
    <row r="115" spans="1:228" s="5" customFormat="1" ht="15" customHeight="1">
      <c r="A115" s="1"/>
      <c r="B115" s="251" t="s">
        <v>141</v>
      </c>
      <c r="C115" s="85" t="s">
        <v>142</v>
      </c>
      <c r="D115" s="91"/>
      <c r="E115" s="85" t="s">
        <v>143</v>
      </c>
      <c r="F115" s="250"/>
      <c r="G115" s="80"/>
      <c r="H115" s="93" t="s">
        <v>144</v>
      </c>
      <c r="I115" s="94"/>
      <c r="J115" s="80"/>
      <c r="K115" s="95" t="s">
        <v>145</v>
      </c>
      <c r="L115" s="252">
        <f>IFERROR(_xlfn.XLOOKUP(Tabell13[[#This Row],[Produktkategori]], Tabell4[Velg kategori], Tabell4[Faktor]),"")</f>
        <v>0</v>
      </c>
      <c r="M115" s="253" t="str">
        <f>IFERROR(_xlfn.XLOOKUP(Tabell13[[#This Row],[Produktkategori]], Tabell4[Velg kategori], Tabell4[Avfallskategori]),"")</f>
        <v>Udefinert</v>
      </c>
      <c r="N115" s="95"/>
      <c r="O115" s="119"/>
      <c r="P115" s="80"/>
      <c r="Q115" s="127">
        <f t="shared" si="21"/>
        <v>0</v>
      </c>
      <c r="R115" s="127">
        <f t="shared" si="22"/>
        <v>0</v>
      </c>
      <c r="S115" s="127">
        <f t="shared" si="23"/>
        <v>0</v>
      </c>
      <c r="T115" s="127">
        <f t="shared" si="24"/>
        <v>0</v>
      </c>
      <c r="U115" s="127">
        <f t="shared" si="25"/>
        <v>0</v>
      </c>
      <c r="V115" s="127">
        <f t="shared" si="26"/>
        <v>0</v>
      </c>
      <c r="W115" s="102"/>
      <c r="X115" s="127">
        <f t="shared" si="27"/>
        <v>0</v>
      </c>
      <c r="Y115" s="127">
        <f>Tabell13[[#This Row],[Vekt (kg)]]-(Tabell13[[#This Row],[Vekt (kg)]]*Tabell13[[#This Row],[Gjenvinnbarhet]])</f>
        <v>0</v>
      </c>
      <c r="Z115" s="127">
        <f>Tabell13[[#This Row],[Vekt (kg)]]*Tabell13[[#This Row],[Gjenvinnbarhet]]</f>
        <v>0</v>
      </c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</row>
    <row r="116" spans="1:228" s="5" customFormat="1" ht="15" customHeight="1">
      <c r="A116" s="1"/>
      <c r="B116" s="251" t="s">
        <v>141</v>
      </c>
      <c r="C116" s="85" t="s">
        <v>142</v>
      </c>
      <c r="D116" s="91"/>
      <c r="E116" s="85" t="s">
        <v>143</v>
      </c>
      <c r="F116" s="250"/>
      <c r="G116" s="80"/>
      <c r="H116" s="93" t="s">
        <v>144</v>
      </c>
      <c r="I116" s="94"/>
      <c r="J116" s="80"/>
      <c r="K116" s="95" t="s">
        <v>145</v>
      </c>
      <c r="L116" s="252">
        <f>IFERROR(_xlfn.XLOOKUP(Tabell13[[#This Row],[Produktkategori]], Tabell4[Velg kategori], Tabell4[Faktor]),"")</f>
        <v>0</v>
      </c>
      <c r="M116" s="253" t="str">
        <f>IFERROR(_xlfn.XLOOKUP(Tabell13[[#This Row],[Produktkategori]], Tabell4[Velg kategori], Tabell4[Avfallskategori]),"")</f>
        <v>Udefinert</v>
      </c>
      <c r="N116" s="95"/>
      <c r="O116" s="119"/>
      <c r="P116" s="80"/>
      <c r="Q116" s="127">
        <f t="shared" si="21"/>
        <v>0</v>
      </c>
      <c r="R116" s="127">
        <f t="shared" si="22"/>
        <v>0</v>
      </c>
      <c r="S116" s="127">
        <f t="shared" si="23"/>
        <v>0</v>
      </c>
      <c r="T116" s="127">
        <f t="shared" si="24"/>
        <v>0</v>
      </c>
      <c r="U116" s="127">
        <f t="shared" si="25"/>
        <v>0</v>
      </c>
      <c r="V116" s="127">
        <f t="shared" si="26"/>
        <v>0</v>
      </c>
      <c r="W116" s="102"/>
      <c r="X116" s="127">
        <f t="shared" si="27"/>
        <v>0</v>
      </c>
      <c r="Y116" s="127">
        <f>Tabell13[[#This Row],[Vekt (kg)]]-(Tabell13[[#This Row],[Vekt (kg)]]*Tabell13[[#This Row],[Gjenvinnbarhet]])</f>
        <v>0</v>
      </c>
      <c r="Z116" s="127">
        <f>Tabell13[[#This Row],[Vekt (kg)]]*Tabell13[[#This Row],[Gjenvinnbarhet]]</f>
        <v>0</v>
      </c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</row>
    <row r="117" spans="1:228" s="5" customFormat="1" ht="15" customHeight="1">
      <c r="A117" s="1"/>
      <c r="B117" s="251" t="s">
        <v>141</v>
      </c>
      <c r="C117" s="85" t="s">
        <v>142</v>
      </c>
      <c r="D117" s="91"/>
      <c r="E117" s="85" t="s">
        <v>143</v>
      </c>
      <c r="F117" s="250"/>
      <c r="G117" s="80"/>
      <c r="H117" s="93" t="s">
        <v>144</v>
      </c>
      <c r="I117" s="94"/>
      <c r="J117" s="80"/>
      <c r="K117" s="95" t="s">
        <v>145</v>
      </c>
      <c r="L117" s="252">
        <f>IFERROR(_xlfn.XLOOKUP(Tabell13[[#This Row],[Produktkategori]], Tabell4[Velg kategori], Tabell4[Faktor]),"")</f>
        <v>0</v>
      </c>
      <c r="M117" s="253" t="str">
        <f>IFERROR(_xlfn.XLOOKUP(Tabell13[[#This Row],[Produktkategori]], Tabell4[Velg kategori], Tabell4[Avfallskategori]),"")</f>
        <v>Udefinert</v>
      </c>
      <c r="N117" s="95"/>
      <c r="O117" s="119"/>
      <c r="P117" s="80"/>
      <c r="Q117" s="127">
        <f t="shared" si="21"/>
        <v>0</v>
      </c>
      <c r="R117" s="127">
        <f t="shared" si="22"/>
        <v>0</v>
      </c>
      <c r="S117" s="127">
        <f t="shared" si="23"/>
        <v>0</v>
      </c>
      <c r="T117" s="127">
        <f t="shared" si="24"/>
        <v>0</v>
      </c>
      <c r="U117" s="127">
        <f t="shared" si="25"/>
        <v>0</v>
      </c>
      <c r="V117" s="127">
        <f t="shared" si="26"/>
        <v>0</v>
      </c>
      <c r="W117" s="102"/>
      <c r="X117" s="127">
        <f t="shared" si="27"/>
        <v>0</v>
      </c>
      <c r="Y117" s="127">
        <f>Tabell13[[#This Row],[Vekt (kg)]]-(Tabell13[[#This Row],[Vekt (kg)]]*Tabell13[[#This Row],[Gjenvinnbarhet]])</f>
        <v>0</v>
      </c>
      <c r="Z117" s="127">
        <f>Tabell13[[#This Row],[Vekt (kg)]]*Tabell13[[#This Row],[Gjenvinnbarhet]]</f>
        <v>0</v>
      </c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</row>
    <row r="118" spans="1:228" s="5" customFormat="1" ht="15" customHeight="1">
      <c r="A118" s="1"/>
      <c r="B118" s="251" t="s">
        <v>141</v>
      </c>
      <c r="C118" s="85" t="s">
        <v>142</v>
      </c>
      <c r="D118" s="91"/>
      <c r="E118" s="85" t="s">
        <v>143</v>
      </c>
      <c r="F118" s="250"/>
      <c r="G118" s="80"/>
      <c r="H118" s="93" t="s">
        <v>144</v>
      </c>
      <c r="I118" s="94"/>
      <c r="J118" s="80"/>
      <c r="K118" s="95" t="s">
        <v>145</v>
      </c>
      <c r="L118" s="252">
        <f>IFERROR(_xlfn.XLOOKUP(Tabell13[[#This Row],[Produktkategori]], Tabell4[Velg kategori], Tabell4[Faktor]),"")</f>
        <v>0</v>
      </c>
      <c r="M118" s="253" t="str">
        <f>IFERROR(_xlfn.XLOOKUP(Tabell13[[#This Row],[Produktkategori]], Tabell4[Velg kategori], Tabell4[Avfallskategori]),"")</f>
        <v>Udefinert</v>
      </c>
      <c r="N118" s="95"/>
      <c r="O118" s="119"/>
      <c r="P118" s="80"/>
      <c r="Q118" s="127">
        <f t="shared" si="21"/>
        <v>0</v>
      </c>
      <c r="R118" s="127">
        <f t="shared" si="22"/>
        <v>0</v>
      </c>
      <c r="S118" s="127">
        <f t="shared" si="23"/>
        <v>0</v>
      </c>
      <c r="T118" s="127">
        <f t="shared" si="24"/>
        <v>0</v>
      </c>
      <c r="U118" s="127">
        <f t="shared" si="25"/>
        <v>0</v>
      </c>
      <c r="V118" s="127">
        <f t="shared" si="26"/>
        <v>0</v>
      </c>
      <c r="W118" s="102"/>
      <c r="X118" s="127">
        <f t="shared" si="27"/>
        <v>0</v>
      </c>
      <c r="Y118" s="127">
        <f>Tabell13[[#This Row],[Vekt (kg)]]-(Tabell13[[#This Row],[Vekt (kg)]]*Tabell13[[#This Row],[Gjenvinnbarhet]])</f>
        <v>0</v>
      </c>
      <c r="Z118" s="127">
        <f>Tabell13[[#This Row],[Vekt (kg)]]*Tabell13[[#This Row],[Gjenvinnbarhet]]</f>
        <v>0</v>
      </c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</row>
    <row r="119" spans="1:228" s="5" customFormat="1" ht="15" customHeight="1">
      <c r="A119" s="1"/>
      <c r="B119" s="251" t="s">
        <v>141</v>
      </c>
      <c r="C119" s="85" t="s">
        <v>142</v>
      </c>
      <c r="D119" s="91"/>
      <c r="E119" s="85" t="s">
        <v>143</v>
      </c>
      <c r="F119" s="250"/>
      <c r="G119" s="80"/>
      <c r="H119" s="93" t="s">
        <v>144</v>
      </c>
      <c r="I119" s="94"/>
      <c r="J119" s="80"/>
      <c r="K119" s="95" t="s">
        <v>145</v>
      </c>
      <c r="L119" s="252">
        <f>IFERROR(_xlfn.XLOOKUP(Tabell13[[#This Row],[Produktkategori]], Tabell4[Velg kategori], Tabell4[Faktor]),"")</f>
        <v>0</v>
      </c>
      <c r="M119" s="253" t="str">
        <f>IFERROR(_xlfn.XLOOKUP(Tabell13[[#This Row],[Produktkategori]], Tabell4[Velg kategori], Tabell4[Avfallskategori]),"")</f>
        <v>Udefinert</v>
      </c>
      <c r="N119" s="95"/>
      <c r="O119" s="119"/>
      <c r="P119" s="80"/>
      <c r="Q119" s="127">
        <f t="shared" si="21"/>
        <v>0</v>
      </c>
      <c r="R119" s="127">
        <f t="shared" si="22"/>
        <v>0</v>
      </c>
      <c r="S119" s="127">
        <f t="shared" si="23"/>
        <v>0</v>
      </c>
      <c r="T119" s="127">
        <f t="shared" si="24"/>
        <v>0</v>
      </c>
      <c r="U119" s="127">
        <f t="shared" si="25"/>
        <v>0</v>
      </c>
      <c r="V119" s="127">
        <f t="shared" si="26"/>
        <v>0</v>
      </c>
      <c r="W119" s="102"/>
      <c r="X119" s="127">
        <f t="shared" si="27"/>
        <v>0</v>
      </c>
      <c r="Y119" s="127">
        <f>Tabell13[[#This Row],[Vekt (kg)]]-(Tabell13[[#This Row],[Vekt (kg)]]*Tabell13[[#This Row],[Gjenvinnbarhet]])</f>
        <v>0</v>
      </c>
      <c r="Z119" s="127">
        <f>Tabell13[[#This Row],[Vekt (kg)]]*Tabell13[[#This Row],[Gjenvinnbarhet]]</f>
        <v>0</v>
      </c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</row>
    <row r="120" spans="1:228" s="5" customFormat="1" ht="15" customHeight="1">
      <c r="A120" s="1"/>
      <c r="B120" s="251" t="s">
        <v>141</v>
      </c>
      <c r="C120" s="85" t="s">
        <v>142</v>
      </c>
      <c r="D120" s="91"/>
      <c r="E120" s="85" t="s">
        <v>143</v>
      </c>
      <c r="F120" s="250"/>
      <c r="G120" s="80"/>
      <c r="H120" s="93" t="s">
        <v>144</v>
      </c>
      <c r="I120" s="94"/>
      <c r="J120" s="80"/>
      <c r="K120" s="95" t="s">
        <v>145</v>
      </c>
      <c r="L120" s="252">
        <f>IFERROR(_xlfn.XLOOKUP(Tabell13[[#This Row],[Produktkategori]], Tabell4[Velg kategori], Tabell4[Faktor]),"")</f>
        <v>0</v>
      </c>
      <c r="M120" s="253" t="str">
        <f>IFERROR(_xlfn.XLOOKUP(Tabell13[[#This Row],[Produktkategori]], Tabell4[Velg kategori], Tabell4[Avfallskategori]),"")</f>
        <v>Udefinert</v>
      </c>
      <c r="N120" s="95"/>
      <c r="O120" s="119"/>
      <c r="P120" s="80"/>
      <c r="Q120" s="127">
        <f t="shared" si="21"/>
        <v>0</v>
      </c>
      <c r="R120" s="127">
        <f t="shared" si="22"/>
        <v>0</v>
      </c>
      <c r="S120" s="127">
        <f t="shared" si="23"/>
        <v>0</v>
      </c>
      <c r="T120" s="127">
        <f t="shared" si="24"/>
        <v>0</v>
      </c>
      <c r="U120" s="127">
        <f t="shared" si="25"/>
        <v>0</v>
      </c>
      <c r="V120" s="127">
        <f t="shared" si="26"/>
        <v>0</v>
      </c>
      <c r="W120" s="102"/>
      <c r="X120" s="127">
        <f t="shared" si="27"/>
        <v>0</v>
      </c>
      <c r="Y120" s="127">
        <f>Tabell13[[#This Row],[Vekt (kg)]]-(Tabell13[[#This Row],[Vekt (kg)]]*Tabell13[[#This Row],[Gjenvinnbarhet]])</f>
        <v>0</v>
      </c>
      <c r="Z120" s="127">
        <f>Tabell13[[#This Row],[Vekt (kg)]]*Tabell13[[#This Row],[Gjenvinnbarhet]]</f>
        <v>0</v>
      </c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</row>
    <row r="121" spans="1:228" s="5" customFormat="1" ht="15" customHeight="1">
      <c r="A121" s="1"/>
      <c r="B121" s="251" t="s">
        <v>141</v>
      </c>
      <c r="C121" s="85" t="s">
        <v>142</v>
      </c>
      <c r="D121" s="91"/>
      <c r="E121" s="85" t="s">
        <v>143</v>
      </c>
      <c r="F121" s="250"/>
      <c r="G121" s="80"/>
      <c r="H121" s="93" t="s">
        <v>144</v>
      </c>
      <c r="I121" s="94"/>
      <c r="J121" s="80"/>
      <c r="K121" s="95" t="s">
        <v>145</v>
      </c>
      <c r="L121" s="252">
        <f>IFERROR(_xlfn.XLOOKUP(Tabell13[[#This Row],[Produktkategori]], Tabell4[Velg kategori], Tabell4[Faktor]),"")</f>
        <v>0</v>
      </c>
      <c r="M121" s="253" t="str">
        <f>IFERROR(_xlfn.XLOOKUP(Tabell13[[#This Row],[Produktkategori]], Tabell4[Velg kategori], Tabell4[Avfallskategori]),"")</f>
        <v>Udefinert</v>
      </c>
      <c r="N121" s="95"/>
      <c r="O121" s="119"/>
      <c r="P121" s="80"/>
      <c r="Q121" s="127">
        <f t="shared" si="21"/>
        <v>0</v>
      </c>
      <c r="R121" s="127">
        <f t="shared" si="22"/>
        <v>0</v>
      </c>
      <c r="S121" s="127">
        <f t="shared" si="23"/>
        <v>0</v>
      </c>
      <c r="T121" s="127">
        <f t="shared" si="24"/>
        <v>0</v>
      </c>
      <c r="U121" s="127">
        <f t="shared" si="25"/>
        <v>0</v>
      </c>
      <c r="V121" s="127">
        <f t="shared" si="26"/>
        <v>0</v>
      </c>
      <c r="W121" s="102"/>
      <c r="X121" s="127">
        <f t="shared" si="27"/>
        <v>0</v>
      </c>
      <c r="Y121" s="127">
        <f>Tabell13[[#This Row],[Vekt (kg)]]-(Tabell13[[#This Row],[Vekt (kg)]]*Tabell13[[#This Row],[Gjenvinnbarhet]])</f>
        <v>0</v>
      </c>
      <c r="Z121" s="127">
        <f>Tabell13[[#This Row],[Vekt (kg)]]*Tabell13[[#This Row],[Gjenvinnbarhet]]</f>
        <v>0</v>
      </c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</row>
    <row r="122" spans="1:228" s="5" customFormat="1" ht="15" customHeight="1">
      <c r="A122" s="1"/>
      <c r="B122" s="251" t="s">
        <v>141</v>
      </c>
      <c r="C122" s="85" t="s">
        <v>142</v>
      </c>
      <c r="D122" s="91"/>
      <c r="E122" s="85" t="s">
        <v>143</v>
      </c>
      <c r="F122" s="250"/>
      <c r="G122" s="80"/>
      <c r="H122" s="93" t="s">
        <v>144</v>
      </c>
      <c r="I122" s="94"/>
      <c r="J122" s="80"/>
      <c r="K122" s="95" t="s">
        <v>145</v>
      </c>
      <c r="L122" s="252">
        <f>IFERROR(_xlfn.XLOOKUP(Tabell13[[#This Row],[Produktkategori]], Tabell4[Velg kategori], Tabell4[Faktor]),"")</f>
        <v>0</v>
      </c>
      <c r="M122" s="253" t="str">
        <f>IFERROR(_xlfn.XLOOKUP(Tabell13[[#This Row],[Produktkategori]], Tabell4[Velg kategori], Tabell4[Avfallskategori]),"")</f>
        <v>Udefinert</v>
      </c>
      <c r="N122" s="95"/>
      <c r="O122" s="119"/>
      <c r="P122" s="80"/>
      <c r="Q122" s="127">
        <f t="shared" si="21"/>
        <v>0</v>
      </c>
      <c r="R122" s="127">
        <f t="shared" si="22"/>
        <v>0</v>
      </c>
      <c r="S122" s="127">
        <f t="shared" si="23"/>
        <v>0</v>
      </c>
      <c r="T122" s="127">
        <f t="shared" si="24"/>
        <v>0</v>
      </c>
      <c r="U122" s="127">
        <f t="shared" si="25"/>
        <v>0</v>
      </c>
      <c r="V122" s="127">
        <f t="shared" si="26"/>
        <v>0</v>
      </c>
      <c r="W122" s="102"/>
      <c r="X122" s="127">
        <f t="shared" si="27"/>
        <v>0</v>
      </c>
      <c r="Y122" s="127">
        <f>Tabell13[[#This Row],[Vekt (kg)]]-(Tabell13[[#This Row],[Vekt (kg)]]*Tabell13[[#This Row],[Gjenvinnbarhet]])</f>
        <v>0</v>
      </c>
      <c r="Z122" s="127">
        <f>Tabell13[[#This Row],[Vekt (kg)]]*Tabell13[[#This Row],[Gjenvinnbarhet]]</f>
        <v>0</v>
      </c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</row>
    <row r="123" spans="1:228" s="5" customFormat="1" ht="15" customHeight="1">
      <c r="A123" s="1"/>
      <c r="B123" s="251" t="s">
        <v>141</v>
      </c>
      <c r="C123" s="85" t="s">
        <v>142</v>
      </c>
      <c r="D123" s="91"/>
      <c r="E123" s="85" t="s">
        <v>143</v>
      </c>
      <c r="F123" s="250"/>
      <c r="G123" s="80"/>
      <c r="H123" s="93" t="s">
        <v>144</v>
      </c>
      <c r="I123" s="94"/>
      <c r="J123" s="80"/>
      <c r="K123" s="95" t="s">
        <v>145</v>
      </c>
      <c r="L123" s="252">
        <f>IFERROR(_xlfn.XLOOKUP(Tabell13[[#This Row],[Produktkategori]], Tabell4[Velg kategori], Tabell4[Faktor]),"")</f>
        <v>0</v>
      </c>
      <c r="M123" s="253" t="str">
        <f>IFERROR(_xlfn.XLOOKUP(Tabell13[[#This Row],[Produktkategori]], Tabell4[Velg kategori], Tabell4[Avfallskategori]),"")</f>
        <v>Udefinert</v>
      </c>
      <c r="N123" s="95"/>
      <c r="O123" s="119"/>
      <c r="P123" s="80"/>
      <c r="Q123" s="127">
        <f t="shared" si="21"/>
        <v>0</v>
      </c>
      <c r="R123" s="127">
        <f t="shared" si="22"/>
        <v>0</v>
      </c>
      <c r="S123" s="127">
        <f t="shared" si="23"/>
        <v>0</v>
      </c>
      <c r="T123" s="127">
        <f t="shared" si="24"/>
        <v>0</v>
      </c>
      <c r="U123" s="127">
        <f t="shared" si="25"/>
        <v>0</v>
      </c>
      <c r="V123" s="127">
        <f t="shared" si="26"/>
        <v>0</v>
      </c>
      <c r="W123" s="102"/>
      <c r="X123" s="127">
        <f t="shared" si="27"/>
        <v>0</v>
      </c>
      <c r="Y123" s="127">
        <f>Tabell13[[#This Row],[Vekt (kg)]]-(Tabell13[[#This Row],[Vekt (kg)]]*Tabell13[[#This Row],[Gjenvinnbarhet]])</f>
        <v>0</v>
      </c>
      <c r="Z123" s="127">
        <f>Tabell13[[#This Row],[Vekt (kg)]]*Tabell13[[#This Row],[Gjenvinnbarhet]]</f>
        <v>0</v>
      </c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</row>
    <row r="124" spans="1:228" s="5" customFormat="1" ht="15" customHeight="1">
      <c r="A124" s="1"/>
      <c r="B124" s="251" t="s">
        <v>141</v>
      </c>
      <c r="C124" s="85" t="s">
        <v>142</v>
      </c>
      <c r="D124" s="91"/>
      <c r="E124" s="85" t="s">
        <v>143</v>
      </c>
      <c r="F124" s="250"/>
      <c r="G124" s="80"/>
      <c r="H124" s="93" t="s">
        <v>144</v>
      </c>
      <c r="I124" s="94"/>
      <c r="J124" s="80"/>
      <c r="K124" s="95" t="s">
        <v>145</v>
      </c>
      <c r="L124" s="252">
        <f>IFERROR(_xlfn.XLOOKUP(Tabell13[[#This Row],[Produktkategori]], Tabell4[Velg kategori], Tabell4[Faktor]),"")</f>
        <v>0</v>
      </c>
      <c r="M124" s="253" t="str">
        <f>IFERROR(_xlfn.XLOOKUP(Tabell13[[#This Row],[Produktkategori]], Tabell4[Velg kategori], Tabell4[Avfallskategori]),"")</f>
        <v>Udefinert</v>
      </c>
      <c r="N124" s="95"/>
      <c r="O124" s="119"/>
      <c r="P124" s="80"/>
      <c r="Q124" s="127">
        <f t="shared" si="21"/>
        <v>0</v>
      </c>
      <c r="R124" s="127">
        <f t="shared" si="22"/>
        <v>0</v>
      </c>
      <c r="S124" s="127">
        <f t="shared" si="23"/>
        <v>0</v>
      </c>
      <c r="T124" s="127">
        <f t="shared" si="24"/>
        <v>0</v>
      </c>
      <c r="U124" s="127">
        <f t="shared" si="25"/>
        <v>0</v>
      </c>
      <c r="V124" s="127">
        <f t="shared" si="26"/>
        <v>0</v>
      </c>
      <c r="W124" s="102"/>
      <c r="X124" s="127">
        <f t="shared" si="27"/>
        <v>0</v>
      </c>
      <c r="Y124" s="127">
        <f>Tabell13[[#This Row],[Vekt (kg)]]-(Tabell13[[#This Row],[Vekt (kg)]]*Tabell13[[#This Row],[Gjenvinnbarhet]])</f>
        <v>0</v>
      </c>
      <c r="Z124" s="127">
        <f>Tabell13[[#This Row],[Vekt (kg)]]*Tabell13[[#This Row],[Gjenvinnbarhet]]</f>
        <v>0</v>
      </c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</row>
    <row r="125" spans="1:228" s="5" customFormat="1" ht="15" customHeight="1">
      <c r="A125" s="1"/>
      <c r="B125" s="251" t="s">
        <v>141</v>
      </c>
      <c r="C125" s="85" t="s">
        <v>142</v>
      </c>
      <c r="D125" s="91"/>
      <c r="E125" s="85" t="s">
        <v>143</v>
      </c>
      <c r="F125" s="250"/>
      <c r="G125" s="80"/>
      <c r="H125" s="93" t="s">
        <v>144</v>
      </c>
      <c r="I125" s="94"/>
      <c r="J125" s="80"/>
      <c r="K125" s="95" t="s">
        <v>145</v>
      </c>
      <c r="L125" s="252">
        <f>IFERROR(_xlfn.XLOOKUP(Tabell13[[#This Row],[Produktkategori]], Tabell4[Velg kategori], Tabell4[Faktor]),"")</f>
        <v>0</v>
      </c>
      <c r="M125" s="253" t="str">
        <f>IFERROR(_xlfn.XLOOKUP(Tabell13[[#This Row],[Produktkategori]], Tabell4[Velg kategori], Tabell4[Avfallskategori]),"")</f>
        <v>Udefinert</v>
      </c>
      <c r="N125" s="95"/>
      <c r="O125" s="119"/>
      <c r="P125" s="80"/>
      <c r="Q125" s="127">
        <f t="shared" si="21"/>
        <v>0</v>
      </c>
      <c r="R125" s="127">
        <f t="shared" si="22"/>
        <v>0</v>
      </c>
      <c r="S125" s="127">
        <f t="shared" si="23"/>
        <v>0</v>
      </c>
      <c r="T125" s="127">
        <f t="shared" si="24"/>
        <v>0</v>
      </c>
      <c r="U125" s="127">
        <f t="shared" si="25"/>
        <v>0</v>
      </c>
      <c r="V125" s="127">
        <f t="shared" si="26"/>
        <v>0</v>
      </c>
      <c r="W125" s="102"/>
      <c r="X125" s="127">
        <f t="shared" si="27"/>
        <v>0</v>
      </c>
      <c r="Y125" s="127">
        <f>Tabell13[[#This Row],[Vekt (kg)]]-(Tabell13[[#This Row],[Vekt (kg)]]*Tabell13[[#This Row],[Gjenvinnbarhet]])</f>
        <v>0</v>
      </c>
      <c r="Z125" s="127">
        <f>Tabell13[[#This Row],[Vekt (kg)]]*Tabell13[[#This Row],[Gjenvinnbarhet]]</f>
        <v>0</v>
      </c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</row>
    <row r="126" spans="1:228" s="5" customFormat="1" ht="15" customHeight="1">
      <c r="A126" s="1"/>
      <c r="B126" s="251" t="s">
        <v>141</v>
      </c>
      <c r="C126" s="85" t="s">
        <v>142</v>
      </c>
      <c r="D126" s="91"/>
      <c r="E126" s="85" t="s">
        <v>143</v>
      </c>
      <c r="F126" s="250"/>
      <c r="G126" s="80"/>
      <c r="H126" s="93" t="s">
        <v>144</v>
      </c>
      <c r="I126" s="94"/>
      <c r="J126" s="80"/>
      <c r="K126" s="95" t="s">
        <v>145</v>
      </c>
      <c r="L126" s="252">
        <f>IFERROR(_xlfn.XLOOKUP(Tabell13[[#This Row],[Produktkategori]], Tabell4[Velg kategori], Tabell4[Faktor]),"")</f>
        <v>0</v>
      </c>
      <c r="M126" s="253" t="str">
        <f>IFERROR(_xlfn.XLOOKUP(Tabell13[[#This Row],[Produktkategori]], Tabell4[Velg kategori], Tabell4[Avfallskategori]),"")</f>
        <v>Udefinert</v>
      </c>
      <c r="N126" s="95"/>
      <c r="O126" s="119"/>
      <c r="P126" s="80"/>
      <c r="Q126" s="127">
        <f t="shared" si="21"/>
        <v>0</v>
      </c>
      <c r="R126" s="127">
        <f t="shared" si="22"/>
        <v>0</v>
      </c>
      <c r="S126" s="127">
        <f t="shared" si="23"/>
        <v>0</v>
      </c>
      <c r="T126" s="127">
        <f t="shared" si="24"/>
        <v>0</v>
      </c>
      <c r="U126" s="127">
        <f t="shared" si="25"/>
        <v>0</v>
      </c>
      <c r="V126" s="127">
        <f t="shared" si="26"/>
        <v>0</v>
      </c>
      <c r="W126" s="102"/>
      <c r="X126" s="127">
        <f t="shared" si="27"/>
        <v>0</v>
      </c>
      <c r="Y126" s="127">
        <f>Tabell13[[#This Row],[Vekt (kg)]]-(Tabell13[[#This Row],[Vekt (kg)]]*Tabell13[[#This Row],[Gjenvinnbarhet]])</f>
        <v>0</v>
      </c>
      <c r="Z126" s="127">
        <f>Tabell13[[#This Row],[Vekt (kg)]]*Tabell13[[#This Row],[Gjenvinnbarhet]]</f>
        <v>0</v>
      </c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</row>
    <row r="127" spans="1:228" s="5" customFormat="1" ht="15" customHeight="1">
      <c r="A127" s="1"/>
      <c r="B127" s="251" t="s">
        <v>141</v>
      </c>
      <c r="C127" s="85" t="s">
        <v>142</v>
      </c>
      <c r="D127" s="91"/>
      <c r="E127" s="85" t="s">
        <v>143</v>
      </c>
      <c r="F127" s="250"/>
      <c r="G127" s="80"/>
      <c r="H127" s="93" t="s">
        <v>144</v>
      </c>
      <c r="I127" s="94"/>
      <c r="J127" s="80"/>
      <c r="K127" s="95" t="s">
        <v>145</v>
      </c>
      <c r="L127" s="252">
        <f>IFERROR(_xlfn.XLOOKUP(Tabell13[[#This Row],[Produktkategori]], Tabell4[Velg kategori], Tabell4[Faktor]),"")</f>
        <v>0</v>
      </c>
      <c r="M127" s="253" t="str">
        <f>IFERROR(_xlfn.XLOOKUP(Tabell13[[#This Row],[Produktkategori]], Tabell4[Velg kategori], Tabell4[Avfallskategori]),"")</f>
        <v>Udefinert</v>
      </c>
      <c r="N127" s="95"/>
      <c r="O127" s="119"/>
      <c r="P127" s="80"/>
      <c r="Q127" s="127">
        <f t="shared" si="21"/>
        <v>0</v>
      </c>
      <c r="R127" s="127">
        <f t="shared" si="22"/>
        <v>0</v>
      </c>
      <c r="S127" s="127">
        <f t="shared" si="23"/>
        <v>0</v>
      </c>
      <c r="T127" s="127">
        <f t="shared" si="24"/>
        <v>0</v>
      </c>
      <c r="U127" s="127">
        <f t="shared" si="25"/>
        <v>0</v>
      </c>
      <c r="V127" s="127">
        <f t="shared" si="26"/>
        <v>0</v>
      </c>
      <c r="W127" s="102"/>
      <c r="X127" s="127">
        <f t="shared" si="27"/>
        <v>0</v>
      </c>
      <c r="Y127" s="127">
        <f>Tabell13[[#This Row],[Vekt (kg)]]-(Tabell13[[#This Row],[Vekt (kg)]]*Tabell13[[#This Row],[Gjenvinnbarhet]])</f>
        <v>0</v>
      </c>
      <c r="Z127" s="127">
        <f>Tabell13[[#This Row],[Vekt (kg)]]*Tabell13[[#This Row],[Gjenvinnbarhet]]</f>
        <v>0</v>
      </c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</row>
    <row r="128" spans="1:228" s="5" customFormat="1" ht="15" customHeight="1">
      <c r="A128" s="1"/>
      <c r="B128" s="251" t="s">
        <v>141</v>
      </c>
      <c r="C128" s="85" t="s">
        <v>142</v>
      </c>
      <c r="D128" s="91"/>
      <c r="E128" s="85" t="s">
        <v>143</v>
      </c>
      <c r="F128" s="250"/>
      <c r="G128" s="80"/>
      <c r="H128" s="93" t="s">
        <v>144</v>
      </c>
      <c r="I128" s="94"/>
      <c r="J128" s="80"/>
      <c r="K128" s="95" t="s">
        <v>145</v>
      </c>
      <c r="L128" s="252">
        <f>IFERROR(_xlfn.XLOOKUP(Tabell13[[#This Row],[Produktkategori]], Tabell4[Velg kategori], Tabell4[Faktor]),"")</f>
        <v>0</v>
      </c>
      <c r="M128" s="253" t="str">
        <f>IFERROR(_xlfn.XLOOKUP(Tabell13[[#This Row],[Produktkategori]], Tabell4[Velg kategori], Tabell4[Avfallskategori]),"")</f>
        <v>Udefinert</v>
      </c>
      <c r="N128" s="95"/>
      <c r="O128" s="119"/>
      <c r="P128" s="80"/>
      <c r="Q128" s="127">
        <f t="shared" si="21"/>
        <v>0</v>
      </c>
      <c r="R128" s="127">
        <f t="shared" si="22"/>
        <v>0</v>
      </c>
      <c r="S128" s="127">
        <f t="shared" si="23"/>
        <v>0</v>
      </c>
      <c r="T128" s="127">
        <f t="shared" si="24"/>
        <v>0</v>
      </c>
      <c r="U128" s="127">
        <f t="shared" si="25"/>
        <v>0</v>
      </c>
      <c r="V128" s="127">
        <f t="shared" si="26"/>
        <v>0</v>
      </c>
      <c r="W128" s="102"/>
      <c r="X128" s="127">
        <f t="shared" si="27"/>
        <v>0</v>
      </c>
      <c r="Y128" s="127">
        <f>Tabell13[[#This Row],[Vekt (kg)]]-(Tabell13[[#This Row],[Vekt (kg)]]*Tabell13[[#This Row],[Gjenvinnbarhet]])</f>
        <v>0</v>
      </c>
      <c r="Z128" s="127">
        <f>Tabell13[[#This Row],[Vekt (kg)]]*Tabell13[[#This Row],[Gjenvinnbarhet]]</f>
        <v>0</v>
      </c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</row>
    <row r="129" spans="1:228" s="5" customFormat="1" ht="15" customHeight="1">
      <c r="A129" s="1"/>
      <c r="B129" s="251" t="s">
        <v>141</v>
      </c>
      <c r="C129" s="85" t="s">
        <v>142</v>
      </c>
      <c r="D129" s="91"/>
      <c r="E129" s="85" t="s">
        <v>143</v>
      </c>
      <c r="F129" s="250"/>
      <c r="G129" s="80"/>
      <c r="H129" s="93" t="s">
        <v>144</v>
      </c>
      <c r="I129" s="94"/>
      <c r="J129" s="80"/>
      <c r="K129" s="95" t="s">
        <v>145</v>
      </c>
      <c r="L129" s="252">
        <f>IFERROR(_xlfn.XLOOKUP(Tabell13[[#This Row],[Produktkategori]], Tabell4[Velg kategori], Tabell4[Faktor]),"")</f>
        <v>0</v>
      </c>
      <c r="M129" s="253" t="str">
        <f>IFERROR(_xlfn.XLOOKUP(Tabell13[[#This Row],[Produktkategori]], Tabell4[Velg kategori], Tabell4[Avfallskategori]),"")</f>
        <v>Udefinert</v>
      </c>
      <c r="N129" s="95"/>
      <c r="O129" s="119"/>
      <c r="P129" s="80"/>
      <c r="Q129" s="127">
        <f t="shared" si="21"/>
        <v>0</v>
      </c>
      <c r="R129" s="127">
        <f t="shared" si="22"/>
        <v>0</v>
      </c>
      <c r="S129" s="127">
        <f t="shared" si="23"/>
        <v>0</v>
      </c>
      <c r="T129" s="127">
        <f t="shared" si="24"/>
        <v>0</v>
      </c>
      <c r="U129" s="127">
        <f t="shared" si="25"/>
        <v>0</v>
      </c>
      <c r="V129" s="127">
        <f t="shared" si="26"/>
        <v>0</v>
      </c>
      <c r="W129" s="102"/>
      <c r="X129" s="127">
        <f t="shared" si="27"/>
        <v>0</v>
      </c>
      <c r="Y129" s="127">
        <f>Tabell13[[#This Row],[Vekt (kg)]]-(Tabell13[[#This Row],[Vekt (kg)]]*Tabell13[[#This Row],[Gjenvinnbarhet]])</f>
        <v>0</v>
      </c>
      <c r="Z129" s="127">
        <f>Tabell13[[#This Row],[Vekt (kg)]]*Tabell13[[#This Row],[Gjenvinnbarhet]]</f>
        <v>0</v>
      </c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</row>
    <row r="130" spans="1:228" s="5" customFormat="1" ht="15" customHeight="1">
      <c r="A130" s="1"/>
      <c r="B130" s="251" t="s">
        <v>141</v>
      </c>
      <c r="C130" s="85" t="s">
        <v>142</v>
      </c>
      <c r="D130" s="91"/>
      <c r="E130" s="85" t="s">
        <v>143</v>
      </c>
      <c r="F130" s="250"/>
      <c r="G130" s="80"/>
      <c r="H130" s="93" t="s">
        <v>144</v>
      </c>
      <c r="I130" s="94"/>
      <c r="J130" s="80"/>
      <c r="K130" s="95" t="s">
        <v>145</v>
      </c>
      <c r="L130" s="252">
        <f>IFERROR(_xlfn.XLOOKUP(Tabell13[[#This Row],[Produktkategori]], Tabell4[Velg kategori], Tabell4[Faktor]),"")</f>
        <v>0</v>
      </c>
      <c r="M130" s="253" t="str">
        <f>IFERROR(_xlfn.XLOOKUP(Tabell13[[#This Row],[Produktkategori]], Tabell4[Velg kategori], Tabell4[Avfallskategori]),"")</f>
        <v>Udefinert</v>
      </c>
      <c r="N130" s="95"/>
      <c r="O130" s="119"/>
      <c r="P130" s="80"/>
      <c r="Q130" s="127">
        <f t="shared" si="21"/>
        <v>0</v>
      </c>
      <c r="R130" s="127">
        <f t="shared" si="22"/>
        <v>0</v>
      </c>
      <c r="S130" s="127">
        <f t="shared" si="23"/>
        <v>0</v>
      </c>
      <c r="T130" s="127">
        <f t="shared" si="24"/>
        <v>0</v>
      </c>
      <c r="U130" s="127">
        <f t="shared" si="25"/>
        <v>0</v>
      </c>
      <c r="V130" s="127">
        <f t="shared" si="26"/>
        <v>0</v>
      </c>
      <c r="W130" s="102"/>
      <c r="X130" s="127">
        <f t="shared" si="27"/>
        <v>0</v>
      </c>
      <c r="Y130" s="127">
        <f>Tabell13[[#This Row],[Vekt (kg)]]-(Tabell13[[#This Row],[Vekt (kg)]]*Tabell13[[#This Row],[Gjenvinnbarhet]])</f>
        <v>0</v>
      </c>
      <c r="Z130" s="127">
        <f>Tabell13[[#This Row],[Vekt (kg)]]*Tabell13[[#This Row],[Gjenvinnbarhet]]</f>
        <v>0</v>
      </c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</row>
    <row r="131" spans="1:228" s="5" customFormat="1" ht="15" customHeight="1">
      <c r="A131" s="1"/>
      <c r="B131" s="251" t="s">
        <v>141</v>
      </c>
      <c r="C131" s="85" t="s">
        <v>142</v>
      </c>
      <c r="D131" s="91"/>
      <c r="E131" s="85" t="s">
        <v>143</v>
      </c>
      <c r="F131" s="250"/>
      <c r="G131" s="80"/>
      <c r="H131" s="93" t="s">
        <v>144</v>
      </c>
      <c r="I131" s="94"/>
      <c r="J131" s="80"/>
      <c r="K131" s="95" t="s">
        <v>145</v>
      </c>
      <c r="L131" s="252">
        <f>IFERROR(_xlfn.XLOOKUP(Tabell13[[#This Row],[Produktkategori]], Tabell4[Velg kategori], Tabell4[Faktor]),"")</f>
        <v>0</v>
      </c>
      <c r="M131" s="253" t="str">
        <f>IFERROR(_xlfn.XLOOKUP(Tabell13[[#This Row],[Produktkategori]], Tabell4[Velg kategori], Tabell4[Avfallskategori]),"")</f>
        <v>Udefinert</v>
      </c>
      <c r="N131" s="95"/>
      <c r="O131" s="119"/>
      <c r="P131" s="80"/>
      <c r="Q131" s="127">
        <f t="shared" si="21"/>
        <v>0</v>
      </c>
      <c r="R131" s="127">
        <f t="shared" si="22"/>
        <v>0</v>
      </c>
      <c r="S131" s="127">
        <f t="shared" si="23"/>
        <v>0</v>
      </c>
      <c r="T131" s="127">
        <f t="shared" si="24"/>
        <v>0</v>
      </c>
      <c r="U131" s="127">
        <f t="shared" si="25"/>
        <v>0</v>
      </c>
      <c r="V131" s="127">
        <f t="shared" si="26"/>
        <v>0</v>
      </c>
      <c r="W131" s="102"/>
      <c r="X131" s="127">
        <f t="shared" si="27"/>
        <v>0</v>
      </c>
      <c r="Y131" s="127">
        <f>Tabell13[[#This Row],[Vekt (kg)]]-(Tabell13[[#This Row],[Vekt (kg)]]*Tabell13[[#This Row],[Gjenvinnbarhet]])</f>
        <v>0</v>
      </c>
      <c r="Z131" s="127">
        <f>Tabell13[[#This Row],[Vekt (kg)]]*Tabell13[[#This Row],[Gjenvinnbarhet]]</f>
        <v>0</v>
      </c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</row>
    <row r="132" spans="1:228" s="5" customFormat="1" ht="15" customHeight="1">
      <c r="A132" s="1"/>
      <c r="B132" s="251" t="s">
        <v>141</v>
      </c>
      <c r="C132" s="85" t="s">
        <v>142</v>
      </c>
      <c r="D132" s="91"/>
      <c r="E132" s="85" t="s">
        <v>143</v>
      </c>
      <c r="F132" s="250"/>
      <c r="G132" s="80"/>
      <c r="H132" s="93" t="s">
        <v>144</v>
      </c>
      <c r="I132" s="94"/>
      <c r="J132" s="80"/>
      <c r="K132" s="95" t="s">
        <v>145</v>
      </c>
      <c r="L132" s="252">
        <f>IFERROR(_xlfn.XLOOKUP(Tabell13[[#This Row],[Produktkategori]], Tabell4[Velg kategori], Tabell4[Faktor]),"")</f>
        <v>0</v>
      </c>
      <c r="M132" s="253" t="str">
        <f>IFERROR(_xlfn.XLOOKUP(Tabell13[[#This Row],[Produktkategori]], Tabell4[Velg kategori], Tabell4[Avfallskategori]),"")</f>
        <v>Udefinert</v>
      </c>
      <c r="N132" s="95"/>
      <c r="O132" s="119"/>
      <c r="P132" s="80"/>
      <c r="Q132" s="127">
        <f t="shared" si="21"/>
        <v>0</v>
      </c>
      <c r="R132" s="127">
        <f t="shared" si="22"/>
        <v>0</v>
      </c>
      <c r="S132" s="127">
        <f t="shared" si="23"/>
        <v>0</v>
      </c>
      <c r="T132" s="127">
        <f t="shared" si="24"/>
        <v>0</v>
      </c>
      <c r="U132" s="127">
        <f t="shared" si="25"/>
        <v>0</v>
      </c>
      <c r="V132" s="127">
        <f t="shared" si="26"/>
        <v>0</v>
      </c>
      <c r="W132" s="102"/>
      <c r="X132" s="127">
        <f t="shared" si="27"/>
        <v>0</v>
      </c>
      <c r="Y132" s="127">
        <f>Tabell13[[#This Row],[Vekt (kg)]]-(Tabell13[[#This Row],[Vekt (kg)]]*Tabell13[[#This Row],[Gjenvinnbarhet]])</f>
        <v>0</v>
      </c>
      <c r="Z132" s="127">
        <f>Tabell13[[#This Row],[Vekt (kg)]]*Tabell13[[#This Row],[Gjenvinnbarhet]]</f>
        <v>0</v>
      </c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</row>
    <row r="133" spans="1:228" s="5" customFormat="1" ht="15" customHeight="1">
      <c r="A133" s="1"/>
      <c r="B133" s="251" t="s">
        <v>141</v>
      </c>
      <c r="C133" s="85" t="s">
        <v>142</v>
      </c>
      <c r="D133" s="91"/>
      <c r="E133" s="85" t="s">
        <v>143</v>
      </c>
      <c r="F133" s="250"/>
      <c r="G133" s="80"/>
      <c r="H133" s="93" t="s">
        <v>144</v>
      </c>
      <c r="I133" s="94"/>
      <c r="J133" s="80"/>
      <c r="K133" s="95" t="s">
        <v>145</v>
      </c>
      <c r="L133" s="252">
        <f>IFERROR(_xlfn.XLOOKUP(Tabell13[[#This Row],[Produktkategori]], Tabell4[Velg kategori], Tabell4[Faktor]),"")</f>
        <v>0</v>
      </c>
      <c r="M133" s="253" t="str">
        <f>IFERROR(_xlfn.XLOOKUP(Tabell13[[#This Row],[Produktkategori]], Tabell4[Velg kategori], Tabell4[Avfallskategori]),"")</f>
        <v>Udefinert</v>
      </c>
      <c r="N133" s="95"/>
      <c r="O133" s="119"/>
      <c r="P133" s="80"/>
      <c r="Q133" s="127">
        <f t="shared" si="21"/>
        <v>0</v>
      </c>
      <c r="R133" s="127">
        <f t="shared" si="22"/>
        <v>0</v>
      </c>
      <c r="S133" s="127">
        <f t="shared" si="23"/>
        <v>0</v>
      </c>
      <c r="T133" s="127">
        <f t="shared" si="24"/>
        <v>0</v>
      </c>
      <c r="U133" s="127">
        <f t="shared" si="25"/>
        <v>0</v>
      </c>
      <c r="V133" s="127">
        <f t="shared" si="26"/>
        <v>0</v>
      </c>
      <c r="W133" s="102"/>
      <c r="X133" s="127">
        <f t="shared" si="27"/>
        <v>0</v>
      </c>
      <c r="Y133" s="127">
        <f>Tabell13[[#This Row],[Vekt (kg)]]-(Tabell13[[#This Row],[Vekt (kg)]]*Tabell13[[#This Row],[Gjenvinnbarhet]])</f>
        <v>0</v>
      </c>
      <c r="Z133" s="127">
        <f>Tabell13[[#This Row],[Vekt (kg)]]*Tabell13[[#This Row],[Gjenvinnbarhet]]</f>
        <v>0</v>
      </c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</row>
    <row r="134" spans="1:228" s="5" customFormat="1" ht="15" customHeight="1">
      <c r="A134" s="1"/>
      <c r="B134" s="251" t="s">
        <v>141</v>
      </c>
      <c r="C134" s="85" t="s">
        <v>142</v>
      </c>
      <c r="D134" s="91"/>
      <c r="E134" s="85" t="s">
        <v>143</v>
      </c>
      <c r="F134" s="250"/>
      <c r="G134" s="80"/>
      <c r="H134" s="93" t="s">
        <v>144</v>
      </c>
      <c r="I134" s="94"/>
      <c r="J134" s="80"/>
      <c r="K134" s="95" t="s">
        <v>145</v>
      </c>
      <c r="L134" s="252">
        <f>IFERROR(_xlfn.XLOOKUP(Tabell13[[#This Row],[Produktkategori]], Tabell4[Velg kategori], Tabell4[Faktor]),"")</f>
        <v>0</v>
      </c>
      <c r="M134" s="253" t="str">
        <f>IFERROR(_xlfn.XLOOKUP(Tabell13[[#This Row],[Produktkategori]], Tabell4[Velg kategori], Tabell4[Avfallskategori]),"")</f>
        <v>Udefinert</v>
      </c>
      <c r="N134" s="95"/>
      <c r="O134" s="119"/>
      <c r="P134" s="80"/>
      <c r="Q134" s="127">
        <f t="shared" si="21"/>
        <v>0</v>
      </c>
      <c r="R134" s="127">
        <f t="shared" si="22"/>
        <v>0</v>
      </c>
      <c r="S134" s="127">
        <f t="shared" si="23"/>
        <v>0</v>
      </c>
      <c r="T134" s="127">
        <f t="shared" si="24"/>
        <v>0</v>
      </c>
      <c r="U134" s="127">
        <f t="shared" si="25"/>
        <v>0</v>
      </c>
      <c r="V134" s="127">
        <f t="shared" si="26"/>
        <v>0</v>
      </c>
      <c r="W134" s="102"/>
      <c r="X134" s="127">
        <f t="shared" si="27"/>
        <v>0</v>
      </c>
      <c r="Y134" s="127">
        <f>Tabell13[[#This Row],[Vekt (kg)]]-(Tabell13[[#This Row],[Vekt (kg)]]*Tabell13[[#This Row],[Gjenvinnbarhet]])</f>
        <v>0</v>
      </c>
      <c r="Z134" s="127">
        <f>Tabell13[[#This Row],[Vekt (kg)]]*Tabell13[[#This Row],[Gjenvinnbarhet]]</f>
        <v>0</v>
      </c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</row>
    <row r="135" spans="1:228" s="5" customFormat="1" ht="15" customHeight="1">
      <c r="A135" s="1"/>
      <c r="B135" s="251" t="s">
        <v>141</v>
      </c>
      <c r="C135" s="85" t="s">
        <v>142</v>
      </c>
      <c r="D135" s="91"/>
      <c r="E135" s="85" t="s">
        <v>143</v>
      </c>
      <c r="F135" s="250"/>
      <c r="G135" s="80"/>
      <c r="H135" s="93" t="s">
        <v>144</v>
      </c>
      <c r="I135" s="94"/>
      <c r="J135" s="80"/>
      <c r="K135" s="95" t="s">
        <v>145</v>
      </c>
      <c r="L135" s="252">
        <f>IFERROR(_xlfn.XLOOKUP(Tabell13[[#This Row],[Produktkategori]], Tabell4[Velg kategori], Tabell4[Faktor]),"")</f>
        <v>0</v>
      </c>
      <c r="M135" s="253" t="str">
        <f>IFERROR(_xlfn.XLOOKUP(Tabell13[[#This Row],[Produktkategori]], Tabell4[Velg kategori], Tabell4[Avfallskategori]),"")</f>
        <v>Udefinert</v>
      </c>
      <c r="N135" s="95"/>
      <c r="O135" s="119"/>
      <c r="P135" s="80"/>
      <c r="Q135" s="127">
        <f t="shared" si="21"/>
        <v>0</v>
      </c>
      <c r="R135" s="127">
        <f t="shared" si="22"/>
        <v>0</v>
      </c>
      <c r="S135" s="127">
        <f t="shared" si="23"/>
        <v>0</v>
      </c>
      <c r="T135" s="127">
        <f t="shared" si="24"/>
        <v>0</v>
      </c>
      <c r="U135" s="127">
        <f t="shared" si="25"/>
        <v>0</v>
      </c>
      <c r="V135" s="127">
        <f t="shared" si="26"/>
        <v>0</v>
      </c>
      <c r="W135" s="102"/>
      <c r="X135" s="127">
        <f t="shared" si="27"/>
        <v>0</v>
      </c>
      <c r="Y135" s="127">
        <f>Tabell13[[#This Row],[Vekt (kg)]]-(Tabell13[[#This Row],[Vekt (kg)]]*Tabell13[[#This Row],[Gjenvinnbarhet]])</f>
        <v>0</v>
      </c>
      <c r="Z135" s="127">
        <f>Tabell13[[#This Row],[Vekt (kg)]]*Tabell13[[#This Row],[Gjenvinnbarhet]]</f>
        <v>0</v>
      </c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</row>
    <row r="136" spans="1:228" s="5" customFormat="1" ht="12.95" customHeight="1">
      <c r="A136" s="1"/>
      <c r="B136" s="251" t="s">
        <v>141</v>
      </c>
      <c r="C136" s="85" t="s">
        <v>142</v>
      </c>
      <c r="D136" s="91"/>
      <c r="E136" s="85" t="s">
        <v>143</v>
      </c>
      <c r="F136" s="250"/>
      <c r="G136" s="80"/>
      <c r="H136" s="93" t="s">
        <v>144</v>
      </c>
      <c r="I136" s="94"/>
      <c r="J136" s="80"/>
      <c r="K136" s="95" t="s">
        <v>145</v>
      </c>
      <c r="L136" s="252">
        <f>IFERROR(_xlfn.XLOOKUP(Tabell13[[#This Row],[Produktkategori]], Tabell4[Velg kategori], Tabell4[Faktor]),"")</f>
        <v>0</v>
      </c>
      <c r="M136" s="253" t="str">
        <f>IFERROR(_xlfn.XLOOKUP(Tabell13[[#This Row],[Produktkategori]], Tabell4[Velg kategori], Tabell4[Avfallskategori]),"")</f>
        <v>Udefinert</v>
      </c>
      <c r="N136" s="95"/>
      <c r="O136" s="119"/>
      <c r="P136" s="80"/>
      <c r="Q136" s="127">
        <f t="shared" ref="Q136:Q167" si="28">IF(H136="Bevart",F136,0)</f>
        <v>0</v>
      </c>
      <c r="R136" s="127">
        <f t="shared" ref="R136:R167" si="29">IF(H136="Ombruk",F136,0)</f>
        <v>0</v>
      </c>
      <c r="S136" s="127">
        <f t="shared" ref="S136:S167" si="30">IF(H136="Overskudd",F136,0)</f>
        <v>0</v>
      </c>
      <c r="T136" s="127">
        <f t="shared" ref="T136:T167" si="31">IF(H136="Gjenvunnet",F136*I136,0)</f>
        <v>0</v>
      </c>
      <c r="U136" s="127">
        <f t="shared" ref="U136:U167" si="32">IF(H136="Gjenvunnet",(1-I136)*F136,0)</f>
        <v>0</v>
      </c>
      <c r="V136" s="127">
        <f t="shared" ref="V136:V167" si="33">IF(H136="Nytt",F136,0)</f>
        <v>0</v>
      </c>
      <c r="W136" s="102"/>
      <c r="X136" s="127">
        <f t="shared" ref="X136:X167" si="34">IF(K136="Ombrukbart",F136,0)</f>
        <v>0</v>
      </c>
      <c r="Y136" s="127">
        <f>Tabell13[[#This Row],[Vekt (kg)]]-(Tabell13[[#This Row],[Vekt (kg)]]*Tabell13[[#This Row],[Gjenvinnbarhet]])</f>
        <v>0</v>
      </c>
      <c r="Z136" s="127">
        <f>Tabell13[[#This Row],[Vekt (kg)]]*Tabell13[[#This Row],[Gjenvinnbarhet]]</f>
        <v>0</v>
      </c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</row>
    <row r="137" spans="1:228" s="5" customFormat="1" ht="12.95" customHeight="1">
      <c r="A137" s="1"/>
      <c r="B137" s="251" t="s">
        <v>141</v>
      </c>
      <c r="C137" s="85" t="s">
        <v>142</v>
      </c>
      <c r="D137" s="91"/>
      <c r="E137" s="85" t="s">
        <v>143</v>
      </c>
      <c r="F137" s="250"/>
      <c r="G137" s="80"/>
      <c r="H137" s="93" t="s">
        <v>144</v>
      </c>
      <c r="I137" s="94"/>
      <c r="J137" s="80"/>
      <c r="K137" s="95" t="s">
        <v>145</v>
      </c>
      <c r="L137" s="252">
        <f>IFERROR(_xlfn.XLOOKUP(Tabell13[[#This Row],[Produktkategori]], Tabell4[Velg kategori], Tabell4[Faktor]),"")</f>
        <v>0</v>
      </c>
      <c r="M137" s="253" t="str">
        <f>IFERROR(_xlfn.XLOOKUP(Tabell13[[#This Row],[Produktkategori]], Tabell4[Velg kategori], Tabell4[Avfallskategori]),"")</f>
        <v>Udefinert</v>
      </c>
      <c r="N137" s="95"/>
      <c r="O137" s="119"/>
      <c r="P137" s="80"/>
      <c r="Q137" s="127">
        <f t="shared" si="28"/>
        <v>0</v>
      </c>
      <c r="R137" s="127">
        <f t="shared" si="29"/>
        <v>0</v>
      </c>
      <c r="S137" s="127">
        <f t="shared" si="30"/>
        <v>0</v>
      </c>
      <c r="T137" s="127">
        <f t="shared" si="31"/>
        <v>0</v>
      </c>
      <c r="U137" s="127">
        <f t="shared" si="32"/>
        <v>0</v>
      </c>
      <c r="V137" s="127">
        <f t="shared" si="33"/>
        <v>0</v>
      </c>
      <c r="W137" s="102"/>
      <c r="X137" s="127">
        <f t="shared" si="34"/>
        <v>0</v>
      </c>
      <c r="Y137" s="127">
        <f>Tabell13[[#This Row],[Vekt (kg)]]-(Tabell13[[#This Row],[Vekt (kg)]]*Tabell13[[#This Row],[Gjenvinnbarhet]])</f>
        <v>0</v>
      </c>
      <c r="Z137" s="127">
        <f>Tabell13[[#This Row],[Vekt (kg)]]*Tabell13[[#This Row],[Gjenvinnbarhet]]</f>
        <v>0</v>
      </c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</row>
    <row r="138" spans="1:228" s="5" customFormat="1" ht="12.95" customHeight="1">
      <c r="A138" s="1"/>
      <c r="B138" s="251" t="s">
        <v>141</v>
      </c>
      <c r="C138" s="85" t="s">
        <v>142</v>
      </c>
      <c r="D138" s="91"/>
      <c r="E138" s="85" t="s">
        <v>143</v>
      </c>
      <c r="F138" s="250"/>
      <c r="G138" s="80"/>
      <c r="H138" s="93" t="s">
        <v>144</v>
      </c>
      <c r="I138" s="94"/>
      <c r="J138" s="80"/>
      <c r="K138" s="95" t="s">
        <v>145</v>
      </c>
      <c r="L138" s="252">
        <f>IFERROR(_xlfn.XLOOKUP(Tabell13[[#This Row],[Produktkategori]], Tabell4[Velg kategori], Tabell4[Faktor]),"")</f>
        <v>0</v>
      </c>
      <c r="M138" s="253" t="str">
        <f>IFERROR(_xlfn.XLOOKUP(Tabell13[[#This Row],[Produktkategori]], Tabell4[Velg kategori], Tabell4[Avfallskategori]),"")</f>
        <v>Udefinert</v>
      </c>
      <c r="N138" s="95"/>
      <c r="O138" s="119"/>
      <c r="P138" s="80"/>
      <c r="Q138" s="127">
        <f t="shared" si="28"/>
        <v>0</v>
      </c>
      <c r="R138" s="127">
        <f t="shared" si="29"/>
        <v>0</v>
      </c>
      <c r="S138" s="127">
        <f t="shared" si="30"/>
        <v>0</v>
      </c>
      <c r="T138" s="127">
        <f t="shared" si="31"/>
        <v>0</v>
      </c>
      <c r="U138" s="127">
        <f t="shared" si="32"/>
        <v>0</v>
      </c>
      <c r="V138" s="127">
        <f t="shared" si="33"/>
        <v>0</v>
      </c>
      <c r="W138" s="102"/>
      <c r="X138" s="127">
        <f t="shared" si="34"/>
        <v>0</v>
      </c>
      <c r="Y138" s="127">
        <f>Tabell13[[#This Row],[Vekt (kg)]]-(Tabell13[[#This Row],[Vekt (kg)]]*Tabell13[[#This Row],[Gjenvinnbarhet]])</f>
        <v>0</v>
      </c>
      <c r="Z138" s="127">
        <f>Tabell13[[#This Row],[Vekt (kg)]]*Tabell13[[#This Row],[Gjenvinnbarhet]]</f>
        <v>0</v>
      </c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</row>
    <row r="139" spans="1:228" s="5" customFormat="1" ht="12.95" customHeight="1">
      <c r="A139" s="1"/>
      <c r="B139" s="251" t="s">
        <v>141</v>
      </c>
      <c r="C139" s="85" t="s">
        <v>142</v>
      </c>
      <c r="D139" s="91"/>
      <c r="E139" s="85" t="s">
        <v>143</v>
      </c>
      <c r="F139" s="250"/>
      <c r="G139" s="80"/>
      <c r="H139" s="93" t="s">
        <v>144</v>
      </c>
      <c r="I139" s="94"/>
      <c r="J139" s="80"/>
      <c r="K139" s="95" t="s">
        <v>145</v>
      </c>
      <c r="L139" s="252">
        <f>IFERROR(_xlfn.XLOOKUP(Tabell13[[#This Row],[Produktkategori]], Tabell4[Velg kategori], Tabell4[Faktor]),"")</f>
        <v>0</v>
      </c>
      <c r="M139" s="253" t="str">
        <f>IFERROR(_xlfn.XLOOKUP(Tabell13[[#This Row],[Produktkategori]], Tabell4[Velg kategori], Tabell4[Avfallskategori]),"")</f>
        <v>Udefinert</v>
      </c>
      <c r="N139" s="95"/>
      <c r="O139" s="119"/>
      <c r="P139" s="80"/>
      <c r="Q139" s="127">
        <f t="shared" si="28"/>
        <v>0</v>
      </c>
      <c r="R139" s="127">
        <f t="shared" si="29"/>
        <v>0</v>
      </c>
      <c r="S139" s="127">
        <f t="shared" si="30"/>
        <v>0</v>
      </c>
      <c r="T139" s="127">
        <f t="shared" si="31"/>
        <v>0</v>
      </c>
      <c r="U139" s="127">
        <f t="shared" si="32"/>
        <v>0</v>
      </c>
      <c r="V139" s="127">
        <f t="shared" si="33"/>
        <v>0</v>
      </c>
      <c r="W139" s="102"/>
      <c r="X139" s="127">
        <f t="shared" si="34"/>
        <v>0</v>
      </c>
      <c r="Y139" s="127">
        <f>Tabell13[[#This Row],[Vekt (kg)]]-(Tabell13[[#This Row],[Vekt (kg)]]*Tabell13[[#This Row],[Gjenvinnbarhet]])</f>
        <v>0</v>
      </c>
      <c r="Z139" s="127">
        <f>Tabell13[[#This Row],[Vekt (kg)]]*Tabell13[[#This Row],[Gjenvinnbarhet]]</f>
        <v>0</v>
      </c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</row>
    <row r="140" spans="1:228" s="5" customFormat="1" ht="12.95" customHeight="1">
      <c r="A140" s="1"/>
      <c r="B140" s="251" t="s">
        <v>141</v>
      </c>
      <c r="C140" s="85" t="s">
        <v>142</v>
      </c>
      <c r="D140" s="91"/>
      <c r="E140" s="85" t="s">
        <v>143</v>
      </c>
      <c r="F140" s="250"/>
      <c r="G140" s="80"/>
      <c r="H140" s="93" t="s">
        <v>144</v>
      </c>
      <c r="I140" s="94"/>
      <c r="J140" s="80"/>
      <c r="K140" s="95" t="s">
        <v>145</v>
      </c>
      <c r="L140" s="252">
        <f>IFERROR(_xlfn.XLOOKUP(Tabell13[[#This Row],[Produktkategori]], Tabell4[Velg kategori], Tabell4[Faktor]),"")</f>
        <v>0</v>
      </c>
      <c r="M140" s="253" t="str">
        <f>IFERROR(_xlfn.XLOOKUP(Tabell13[[#This Row],[Produktkategori]], Tabell4[Velg kategori], Tabell4[Avfallskategori]),"")</f>
        <v>Udefinert</v>
      </c>
      <c r="N140" s="95"/>
      <c r="O140" s="119"/>
      <c r="P140" s="80"/>
      <c r="Q140" s="127">
        <f t="shared" si="28"/>
        <v>0</v>
      </c>
      <c r="R140" s="127">
        <f t="shared" si="29"/>
        <v>0</v>
      </c>
      <c r="S140" s="127">
        <f t="shared" si="30"/>
        <v>0</v>
      </c>
      <c r="T140" s="127">
        <f t="shared" si="31"/>
        <v>0</v>
      </c>
      <c r="U140" s="127">
        <f t="shared" si="32"/>
        <v>0</v>
      </c>
      <c r="V140" s="127">
        <f t="shared" si="33"/>
        <v>0</v>
      </c>
      <c r="W140" s="102"/>
      <c r="X140" s="127">
        <f t="shared" si="34"/>
        <v>0</v>
      </c>
      <c r="Y140" s="127">
        <f>Tabell13[[#This Row],[Vekt (kg)]]-(Tabell13[[#This Row],[Vekt (kg)]]*Tabell13[[#This Row],[Gjenvinnbarhet]])</f>
        <v>0</v>
      </c>
      <c r="Z140" s="127">
        <f>Tabell13[[#This Row],[Vekt (kg)]]*Tabell13[[#This Row],[Gjenvinnbarhet]]</f>
        <v>0</v>
      </c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</row>
    <row r="141" spans="1:228" s="5" customFormat="1" ht="12.95" customHeight="1">
      <c r="A141" s="1"/>
      <c r="B141" s="251" t="s">
        <v>141</v>
      </c>
      <c r="C141" s="85" t="s">
        <v>142</v>
      </c>
      <c r="D141" s="91"/>
      <c r="E141" s="85" t="s">
        <v>143</v>
      </c>
      <c r="F141" s="250"/>
      <c r="G141" s="80"/>
      <c r="H141" s="93" t="s">
        <v>144</v>
      </c>
      <c r="I141" s="94"/>
      <c r="J141" s="80"/>
      <c r="K141" s="95" t="s">
        <v>145</v>
      </c>
      <c r="L141" s="252">
        <f>IFERROR(_xlfn.XLOOKUP(Tabell13[[#This Row],[Produktkategori]], Tabell4[Velg kategori], Tabell4[Faktor]),"")</f>
        <v>0</v>
      </c>
      <c r="M141" s="253" t="str">
        <f>IFERROR(_xlfn.XLOOKUP(Tabell13[[#This Row],[Produktkategori]], Tabell4[Velg kategori], Tabell4[Avfallskategori]),"")</f>
        <v>Udefinert</v>
      </c>
      <c r="N141" s="95"/>
      <c r="O141" s="119"/>
      <c r="P141" s="80"/>
      <c r="Q141" s="127">
        <f t="shared" si="28"/>
        <v>0</v>
      </c>
      <c r="R141" s="127">
        <f t="shared" si="29"/>
        <v>0</v>
      </c>
      <c r="S141" s="127">
        <f t="shared" si="30"/>
        <v>0</v>
      </c>
      <c r="T141" s="127">
        <f t="shared" si="31"/>
        <v>0</v>
      </c>
      <c r="U141" s="127">
        <f t="shared" si="32"/>
        <v>0</v>
      </c>
      <c r="V141" s="127">
        <f t="shared" si="33"/>
        <v>0</v>
      </c>
      <c r="W141" s="102"/>
      <c r="X141" s="127">
        <f t="shared" si="34"/>
        <v>0</v>
      </c>
      <c r="Y141" s="127">
        <f>Tabell13[[#This Row],[Vekt (kg)]]-(Tabell13[[#This Row],[Vekt (kg)]]*Tabell13[[#This Row],[Gjenvinnbarhet]])</f>
        <v>0</v>
      </c>
      <c r="Z141" s="127">
        <f>Tabell13[[#This Row],[Vekt (kg)]]*Tabell13[[#This Row],[Gjenvinnbarhet]]</f>
        <v>0</v>
      </c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</row>
    <row r="142" spans="1:228" s="5" customFormat="1" ht="12.95" customHeight="1">
      <c r="A142" s="1"/>
      <c r="B142" s="251" t="s">
        <v>141</v>
      </c>
      <c r="C142" s="85" t="s">
        <v>142</v>
      </c>
      <c r="D142" s="91"/>
      <c r="E142" s="85" t="s">
        <v>143</v>
      </c>
      <c r="F142" s="250"/>
      <c r="G142" s="80"/>
      <c r="H142" s="93" t="s">
        <v>144</v>
      </c>
      <c r="I142" s="94"/>
      <c r="J142" s="80"/>
      <c r="K142" s="95" t="s">
        <v>145</v>
      </c>
      <c r="L142" s="252">
        <f>IFERROR(_xlfn.XLOOKUP(Tabell13[[#This Row],[Produktkategori]], Tabell4[Velg kategori], Tabell4[Faktor]),"")</f>
        <v>0</v>
      </c>
      <c r="M142" s="253" t="str">
        <f>IFERROR(_xlfn.XLOOKUP(Tabell13[[#This Row],[Produktkategori]], Tabell4[Velg kategori], Tabell4[Avfallskategori]),"")</f>
        <v>Udefinert</v>
      </c>
      <c r="N142" s="95"/>
      <c r="O142" s="119"/>
      <c r="P142" s="80"/>
      <c r="Q142" s="127">
        <f t="shared" si="28"/>
        <v>0</v>
      </c>
      <c r="R142" s="127">
        <f t="shared" si="29"/>
        <v>0</v>
      </c>
      <c r="S142" s="127">
        <f t="shared" si="30"/>
        <v>0</v>
      </c>
      <c r="T142" s="127">
        <f t="shared" si="31"/>
        <v>0</v>
      </c>
      <c r="U142" s="127">
        <f t="shared" si="32"/>
        <v>0</v>
      </c>
      <c r="V142" s="127">
        <f t="shared" si="33"/>
        <v>0</v>
      </c>
      <c r="W142" s="102"/>
      <c r="X142" s="127">
        <f t="shared" si="34"/>
        <v>0</v>
      </c>
      <c r="Y142" s="127">
        <f>Tabell13[[#This Row],[Vekt (kg)]]-(Tabell13[[#This Row],[Vekt (kg)]]*Tabell13[[#This Row],[Gjenvinnbarhet]])</f>
        <v>0</v>
      </c>
      <c r="Z142" s="127">
        <f>Tabell13[[#This Row],[Vekt (kg)]]*Tabell13[[#This Row],[Gjenvinnbarhet]]</f>
        <v>0</v>
      </c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</row>
    <row r="143" spans="1:228" s="5" customFormat="1" ht="12.95" customHeight="1">
      <c r="A143" s="1"/>
      <c r="B143" s="251" t="s">
        <v>141</v>
      </c>
      <c r="C143" s="85" t="s">
        <v>142</v>
      </c>
      <c r="D143" s="91"/>
      <c r="E143" s="85" t="s">
        <v>143</v>
      </c>
      <c r="F143" s="250"/>
      <c r="G143" s="80"/>
      <c r="H143" s="93" t="s">
        <v>144</v>
      </c>
      <c r="I143" s="94"/>
      <c r="J143" s="80"/>
      <c r="K143" s="95" t="s">
        <v>145</v>
      </c>
      <c r="L143" s="252">
        <f>IFERROR(_xlfn.XLOOKUP(Tabell13[[#This Row],[Produktkategori]], Tabell4[Velg kategori], Tabell4[Faktor]),"")</f>
        <v>0</v>
      </c>
      <c r="M143" s="253" t="str">
        <f>IFERROR(_xlfn.XLOOKUP(Tabell13[[#This Row],[Produktkategori]], Tabell4[Velg kategori], Tabell4[Avfallskategori]),"")</f>
        <v>Udefinert</v>
      </c>
      <c r="N143" s="95"/>
      <c r="O143" s="119"/>
      <c r="P143" s="80"/>
      <c r="Q143" s="127">
        <f t="shared" si="28"/>
        <v>0</v>
      </c>
      <c r="R143" s="127">
        <f t="shared" si="29"/>
        <v>0</v>
      </c>
      <c r="S143" s="127">
        <f t="shared" si="30"/>
        <v>0</v>
      </c>
      <c r="T143" s="127">
        <f t="shared" si="31"/>
        <v>0</v>
      </c>
      <c r="U143" s="127">
        <f t="shared" si="32"/>
        <v>0</v>
      </c>
      <c r="V143" s="127">
        <f t="shared" si="33"/>
        <v>0</v>
      </c>
      <c r="W143" s="102"/>
      <c r="X143" s="127">
        <f t="shared" si="34"/>
        <v>0</v>
      </c>
      <c r="Y143" s="127">
        <f>Tabell13[[#This Row],[Vekt (kg)]]-(Tabell13[[#This Row],[Vekt (kg)]]*Tabell13[[#This Row],[Gjenvinnbarhet]])</f>
        <v>0</v>
      </c>
      <c r="Z143" s="127">
        <f>Tabell13[[#This Row],[Vekt (kg)]]*Tabell13[[#This Row],[Gjenvinnbarhet]]</f>
        <v>0</v>
      </c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</row>
    <row r="144" spans="1:228" s="5" customFormat="1" ht="12.95" customHeight="1">
      <c r="A144" s="1"/>
      <c r="B144" s="251" t="s">
        <v>141</v>
      </c>
      <c r="C144" s="85" t="s">
        <v>142</v>
      </c>
      <c r="D144" s="91"/>
      <c r="E144" s="85" t="s">
        <v>143</v>
      </c>
      <c r="F144" s="250"/>
      <c r="G144" s="80"/>
      <c r="H144" s="93" t="s">
        <v>144</v>
      </c>
      <c r="I144" s="94"/>
      <c r="J144" s="80"/>
      <c r="K144" s="95" t="s">
        <v>145</v>
      </c>
      <c r="L144" s="252">
        <f>IFERROR(_xlfn.XLOOKUP(Tabell13[[#This Row],[Produktkategori]], Tabell4[Velg kategori], Tabell4[Faktor]),"")</f>
        <v>0</v>
      </c>
      <c r="M144" s="253" t="str">
        <f>IFERROR(_xlfn.XLOOKUP(Tabell13[[#This Row],[Produktkategori]], Tabell4[Velg kategori], Tabell4[Avfallskategori]),"")</f>
        <v>Udefinert</v>
      </c>
      <c r="N144" s="95"/>
      <c r="O144" s="119"/>
      <c r="P144" s="80"/>
      <c r="Q144" s="127">
        <f t="shared" si="28"/>
        <v>0</v>
      </c>
      <c r="R144" s="127">
        <f t="shared" si="29"/>
        <v>0</v>
      </c>
      <c r="S144" s="127">
        <f t="shared" si="30"/>
        <v>0</v>
      </c>
      <c r="T144" s="127">
        <f t="shared" si="31"/>
        <v>0</v>
      </c>
      <c r="U144" s="127">
        <f t="shared" si="32"/>
        <v>0</v>
      </c>
      <c r="V144" s="127">
        <f t="shared" si="33"/>
        <v>0</v>
      </c>
      <c r="W144" s="102"/>
      <c r="X144" s="127">
        <f t="shared" si="34"/>
        <v>0</v>
      </c>
      <c r="Y144" s="127">
        <f>Tabell13[[#This Row],[Vekt (kg)]]-(Tabell13[[#This Row],[Vekt (kg)]]*Tabell13[[#This Row],[Gjenvinnbarhet]])</f>
        <v>0</v>
      </c>
      <c r="Z144" s="127">
        <f>Tabell13[[#This Row],[Vekt (kg)]]*Tabell13[[#This Row],[Gjenvinnbarhet]]</f>
        <v>0</v>
      </c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</row>
    <row r="145" spans="1:228" s="5" customFormat="1" ht="12.95" customHeight="1">
      <c r="A145" s="1"/>
      <c r="B145" s="251" t="s">
        <v>141</v>
      </c>
      <c r="C145" s="85" t="s">
        <v>142</v>
      </c>
      <c r="D145" s="91"/>
      <c r="E145" s="85" t="s">
        <v>143</v>
      </c>
      <c r="F145" s="250"/>
      <c r="G145" s="80"/>
      <c r="H145" s="93" t="s">
        <v>144</v>
      </c>
      <c r="I145" s="94"/>
      <c r="J145" s="80"/>
      <c r="K145" s="95" t="s">
        <v>145</v>
      </c>
      <c r="L145" s="252">
        <f>IFERROR(_xlfn.XLOOKUP(Tabell13[[#This Row],[Produktkategori]], Tabell4[Velg kategori], Tabell4[Faktor]),"")</f>
        <v>0</v>
      </c>
      <c r="M145" s="253" t="str">
        <f>IFERROR(_xlfn.XLOOKUP(Tabell13[[#This Row],[Produktkategori]], Tabell4[Velg kategori], Tabell4[Avfallskategori]),"")</f>
        <v>Udefinert</v>
      </c>
      <c r="N145" s="95"/>
      <c r="O145" s="119"/>
      <c r="P145" s="80"/>
      <c r="Q145" s="127">
        <f t="shared" si="28"/>
        <v>0</v>
      </c>
      <c r="R145" s="127">
        <f t="shared" si="29"/>
        <v>0</v>
      </c>
      <c r="S145" s="127">
        <f t="shared" si="30"/>
        <v>0</v>
      </c>
      <c r="T145" s="127">
        <f t="shared" si="31"/>
        <v>0</v>
      </c>
      <c r="U145" s="127">
        <f t="shared" si="32"/>
        <v>0</v>
      </c>
      <c r="V145" s="127">
        <f t="shared" si="33"/>
        <v>0</v>
      </c>
      <c r="W145" s="102"/>
      <c r="X145" s="127">
        <f t="shared" si="34"/>
        <v>0</v>
      </c>
      <c r="Y145" s="127">
        <f>Tabell13[[#This Row],[Vekt (kg)]]-(Tabell13[[#This Row],[Vekt (kg)]]*Tabell13[[#This Row],[Gjenvinnbarhet]])</f>
        <v>0</v>
      </c>
      <c r="Z145" s="127">
        <f>Tabell13[[#This Row],[Vekt (kg)]]*Tabell13[[#This Row],[Gjenvinnbarhet]]</f>
        <v>0</v>
      </c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</row>
    <row r="146" spans="1:228" s="5" customFormat="1" ht="12.95" customHeight="1">
      <c r="A146" s="1"/>
      <c r="B146" s="251" t="s">
        <v>141</v>
      </c>
      <c r="C146" s="85" t="s">
        <v>142</v>
      </c>
      <c r="D146" s="91"/>
      <c r="E146" s="85" t="s">
        <v>143</v>
      </c>
      <c r="F146" s="250"/>
      <c r="G146" s="80"/>
      <c r="H146" s="93" t="s">
        <v>144</v>
      </c>
      <c r="I146" s="94"/>
      <c r="J146" s="80"/>
      <c r="K146" s="95" t="s">
        <v>145</v>
      </c>
      <c r="L146" s="252">
        <f>IFERROR(_xlfn.XLOOKUP(Tabell13[[#This Row],[Produktkategori]], Tabell4[Velg kategori], Tabell4[Faktor]),"")</f>
        <v>0</v>
      </c>
      <c r="M146" s="253" t="str">
        <f>IFERROR(_xlfn.XLOOKUP(Tabell13[[#This Row],[Produktkategori]], Tabell4[Velg kategori], Tabell4[Avfallskategori]),"")</f>
        <v>Udefinert</v>
      </c>
      <c r="N146" s="95"/>
      <c r="O146" s="119"/>
      <c r="P146" s="80"/>
      <c r="Q146" s="127">
        <f t="shared" si="28"/>
        <v>0</v>
      </c>
      <c r="R146" s="127">
        <f t="shared" si="29"/>
        <v>0</v>
      </c>
      <c r="S146" s="127">
        <f t="shared" si="30"/>
        <v>0</v>
      </c>
      <c r="T146" s="127">
        <f t="shared" si="31"/>
        <v>0</v>
      </c>
      <c r="U146" s="127">
        <f t="shared" si="32"/>
        <v>0</v>
      </c>
      <c r="V146" s="127">
        <f t="shared" si="33"/>
        <v>0</v>
      </c>
      <c r="W146" s="102"/>
      <c r="X146" s="127">
        <f t="shared" si="34"/>
        <v>0</v>
      </c>
      <c r="Y146" s="127">
        <f>Tabell13[[#This Row],[Vekt (kg)]]-(Tabell13[[#This Row],[Vekt (kg)]]*Tabell13[[#This Row],[Gjenvinnbarhet]])</f>
        <v>0</v>
      </c>
      <c r="Z146" s="127">
        <f>Tabell13[[#This Row],[Vekt (kg)]]*Tabell13[[#This Row],[Gjenvinnbarhet]]</f>
        <v>0</v>
      </c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</row>
    <row r="147" spans="1:228" s="5" customFormat="1" ht="12.95" customHeight="1">
      <c r="A147" s="1"/>
      <c r="B147" s="251" t="s">
        <v>141</v>
      </c>
      <c r="C147" s="85" t="s">
        <v>142</v>
      </c>
      <c r="D147" s="91"/>
      <c r="E147" s="85" t="s">
        <v>143</v>
      </c>
      <c r="F147" s="250"/>
      <c r="G147" s="80"/>
      <c r="H147" s="93" t="s">
        <v>144</v>
      </c>
      <c r="I147" s="94"/>
      <c r="J147" s="80"/>
      <c r="K147" s="95" t="s">
        <v>145</v>
      </c>
      <c r="L147" s="252">
        <f>IFERROR(_xlfn.XLOOKUP(Tabell13[[#This Row],[Produktkategori]], Tabell4[Velg kategori], Tabell4[Faktor]),"")</f>
        <v>0</v>
      </c>
      <c r="M147" s="253" t="str">
        <f>IFERROR(_xlfn.XLOOKUP(Tabell13[[#This Row],[Produktkategori]], Tabell4[Velg kategori], Tabell4[Avfallskategori]),"")</f>
        <v>Udefinert</v>
      </c>
      <c r="N147" s="95"/>
      <c r="O147" s="119"/>
      <c r="P147" s="80"/>
      <c r="Q147" s="127">
        <f t="shared" si="28"/>
        <v>0</v>
      </c>
      <c r="R147" s="127">
        <f t="shared" si="29"/>
        <v>0</v>
      </c>
      <c r="S147" s="127">
        <f t="shared" si="30"/>
        <v>0</v>
      </c>
      <c r="T147" s="127">
        <f t="shared" si="31"/>
        <v>0</v>
      </c>
      <c r="U147" s="127">
        <f t="shared" si="32"/>
        <v>0</v>
      </c>
      <c r="V147" s="127">
        <f t="shared" si="33"/>
        <v>0</v>
      </c>
      <c r="W147" s="102"/>
      <c r="X147" s="127">
        <f t="shared" si="34"/>
        <v>0</v>
      </c>
      <c r="Y147" s="127">
        <f>Tabell13[[#This Row],[Vekt (kg)]]-(Tabell13[[#This Row],[Vekt (kg)]]*Tabell13[[#This Row],[Gjenvinnbarhet]])</f>
        <v>0</v>
      </c>
      <c r="Z147" s="127">
        <f>Tabell13[[#This Row],[Vekt (kg)]]*Tabell13[[#This Row],[Gjenvinnbarhet]]</f>
        <v>0</v>
      </c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</row>
    <row r="148" spans="1:228" s="5" customFormat="1" ht="12.95" customHeight="1">
      <c r="A148" s="1"/>
      <c r="B148" s="251" t="s">
        <v>141</v>
      </c>
      <c r="C148" s="85" t="s">
        <v>142</v>
      </c>
      <c r="D148" s="91"/>
      <c r="E148" s="85" t="s">
        <v>143</v>
      </c>
      <c r="F148" s="250"/>
      <c r="G148" s="80"/>
      <c r="H148" s="93" t="s">
        <v>144</v>
      </c>
      <c r="I148" s="94"/>
      <c r="J148" s="80"/>
      <c r="K148" s="95" t="s">
        <v>145</v>
      </c>
      <c r="L148" s="252">
        <f>IFERROR(_xlfn.XLOOKUP(Tabell13[[#This Row],[Produktkategori]], Tabell4[Velg kategori], Tabell4[Faktor]),"")</f>
        <v>0</v>
      </c>
      <c r="M148" s="253" t="str">
        <f>IFERROR(_xlfn.XLOOKUP(Tabell13[[#This Row],[Produktkategori]], Tabell4[Velg kategori], Tabell4[Avfallskategori]),"")</f>
        <v>Udefinert</v>
      </c>
      <c r="N148" s="95"/>
      <c r="O148" s="119"/>
      <c r="P148" s="80"/>
      <c r="Q148" s="127">
        <f t="shared" si="28"/>
        <v>0</v>
      </c>
      <c r="R148" s="127">
        <f t="shared" si="29"/>
        <v>0</v>
      </c>
      <c r="S148" s="127">
        <f t="shared" si="30"/>
        <v>0</v>
      </c>
      <c r="T148" s="127">
        <f t="shared" si="31"/>
        <v>0</v>
      </c>
      <c r="U148" s="127">
        <f t="shared" si="32"/>
        <v>0</v>
      </c>
      <c r="V148" s="127">
        <f t="shared" si="33"/>
        <v>0</v>
      </c>
      <c r="W148" s="102"/>
      <c r="X148" s="127">
        <f t="shared" si="34"/>
        <v>0</v>
      </c>
      <c r="Y148" s="127">
        <f>Tabell13[[#This Row],[Vekt (kg)]]-(Tabell13[[#This Row],[Vekt (kg)]]*Tabell13[[#This Row],[Gjenvinnbarhet]])</f>
        <v>0</v>
      </c>
      <c r="Z148" s="127">
        <f>Tabell13[[#This Row],[Vekt (kg)]]*Tabell13[[#This Row],[Gjenvinnbarhet]]</f>
        <v>0</v>
      </c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</row>
    <row r="149" spans="1:228" s="5" customFormat="1" ht="12.95" customHeight="1">
      <c r="A149" s="1"/>
      <c r="B149" s="251" t="s">
        <v>141</v>
      </c>
      <c r="C149" s="85" t="s">
        <v>142</v>
      </c>
      <c r="D149" s="91"/>
      <c r="E149" s="85" t="s">
        <v>143</v>
      </c>
      <c r="F149" s="250"/>
      <c r="G149" s="80"/>
      <c r="H149" s="93" t="s">
        <v>144</v>
      </c>
      <c r="I149" s="94"/>
      <c r="J149" s="80"/>
      <c r="K149" s="95" t="s">
        <v>145</v>
      </c>
      <c r="L149" s="252">
        <f>IFERROR(_xlfn.XLOOKUP(Tabell13[[#This Row],[Produktkategori]], Tabell4[Velg kategori], Tabell4[Faktor]),"")</f>
        <v>0</v>
      </c>
      <c r="M149" s="253" t="str">
        <f>IFERROR(_xlfn.XLOOKUP(Tabell13[[#This Row],[Produktkategori]], Tabell4[Velg kategori], Tabell4[Avfallskategori]),"")</f>
        <v>Udefinert</v>
      </c>
      <c r="N149" s="95"/>
      <c r="O149" s="119"/>
      <c r="P149" s="80"/>
      <c r="Q149" s="127">
        <f t="shared" si="28"/>
        <v>0</v>
      </c>
      <c r="R149" s="127">
        <f t="shared" si="29"/>
        <v>0</v>
      </c>
      <c r="S149" s="127">
        <f t="shared" si="30"/>
        <v>0</v>
      </c>
      <c r="T149" s="127">
        <f t="shared" si="31"/>
        <v>0</v>
      </c>
      <c r="U149" s="127">
        <f t="shared" si="32"/>
        <v>0</v>
      </c>
      <c r="V149" s="127">
        <f t="shared" si="33"/>
        <v>0</v>
      </c>
      <c r="W149" s="102"/>
      <c r="X149" s="127">
        <f t="shared" si="34"/>
        <v>0</v>
      </c>
      <c r="Y149" s="127">
        <f>Tabell13[[#This Row],[Vekt (kg)]]-(Tabell13[[#This Row],[Vekt (kg)]]*Tabell13[[#This Row],[Gjenvinnbarhet]])</f>
        <v>0</v>
      </c>
      <c r="Z149" s="127">
        <f>Tabell13[[#This Row],[Vekt (kg)]]*Tabell13[[#This Row],[Gjenvinnbarhet]]</f>
        <v>0</v>
      </c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</row>
    <row r="150" spans="1:228" s="5" customFormat="1" ht="12.95" customHeight="1">
      <c r="A150" s="1"/>
      <c r="B150" s="251" t="s">
        <v>141</v>
      </c>
      <c r="C150" s="85" t="s">
        <v>142</v>
      </c>
      <c r="D150" s="91"/>
      <c r="E150" s="85" t="s">
        <v>143</v>
      </c>
      <c r="F150" s="250"/>
      <c r="G150" s="80"/>
      <c r="H150" s="93" t="s">
        <v>144</v>
      </c>
      <c r="I150" s="94"/>
      <c r="J150" s="80"/>
      <c r="K150" s="95" t="s">
        <v>145</v>
      </c>
      <c r="L150" s="252">
        <f>IFERROR(_xlfn.XLOOKUP(Tabell13[[#This Row],[Produktkategori]], Tabell4[Velg kategori], Tabell4[Faktor]),"")</f>
        <v>0</v>
      </c>
      <c r="M150" s="253" t="str">
        <f>IFERROR(_xlfn.XLOOKUP(Tabell13[[#This Row],[Produktkategori]], Tabell4[Velg kategori], Tabell4[Avfallskategori]),"")</f>
        <v>Udefinert</v>
      </c>
      <c r="N150" s="95"/>
      <c r="O150" s="119"/>
      <c r="P150" s="80"/>
      <c r="Q150" s="127">
        <f t="shared" si="28"/>
        <v>0</v>
      </c>
      <c r="R150" s="127">
        <f t="shared" si="29"/>
        <v>0</v>
      </c>
      <c r="S150" s="127">
        <f t="shared" si="30"/>
        <v>0</v>
      </c>
      <c r="T150" s="127">
        <f t="shared" si="31"/>
        <v>0</v>
      </c>
      <c r="U150" s="127">
        <f t="shared" si="32"/>
        <v>0</v>
      </c>
      <c r="V150" s="127">
        <f t="shared" si="33"/>
        <v>0</v>
      </c>
      <c r="W150" s="102"/>
      <c r="X150" s="127">
        <f t="shared" si="34"/>
        <v>0</v>
      </c>
      <c r="Y150" s="127">
        <f>Tabell13[[#This Row],[Vekt (kg)]]-(Tabell13[[#This Row],[Vekt (kg)]]*Tabell13[[#This Row],[Gjenvinnbarhet]])</f>
        <v>0</v>
      </c>
      <c r="Z150" s="127">
        <f>Tabell13[[#This Row],[Vekt (kg)]]*Tabell13[[#This Row],[Gjenvinnbarhet]]</f>
        <v>0</v>
      </c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</row>
    <row r="151" spans="1:228" s="5" customFormat="1" ht="12.95" customHeight="1">
      <c r="A151" s="1"/>
      <c r="B151" s="251" t="s">
        <v>141</v>
      </c>
      <c r="C151" s="85" t="s">
        <v>142</v>
      </c>
      <c r="D151" s="91"/>
      <c r="E151" s="85" t="s">
        <v>143</v>
      </c>
      <c r="F151" s="250"/>
      <c r="G151" s="80"/>
      <c r="H151" s="93" t="s">
        <v>144</v>
      </c>
      <c r="I151" s="94"/>
      <c r="J151" s="80"/>
      <c r="K151" s="95" t="s">
        <v>145</v>
      </c>
      <c r="L151" s="252">
        <f>IFERROR(_xlfn.XLOOKUP(Tabell13[[#This Row],[Produktkategori]], Tabell4[Velg kategori], Tabell4[Faktor]),"")</f>
        <v>0</v>
      </c>
      <c r="M151" s="253" t="str">
        <f>IFERROR(_xlfn.XLOOKUP(Tabell13[[#This Row],[Produktkategori]], Tabell4[Velg kategori], Tabell4[Avfallskategori]),"")</f>
        <v>Udefinert</v>
      </c>
      <c r="N151" s="95"/>
      <c r="O151" s="119"/>
      <c r="P151" s="80"/>
      <c r="Q151" s="127">
        <f t="shared" si="28"/>
        <v>0</v>
      </c>
      <c r="R151" s="127">
        <f t="shared" si="29"/>
        <v>0</v>
      </c>
      <c r="S151" s="127">
        <f t="shared" si="30"/>
        <v>0</v>
      </c>
      <c r="T151" s="127">
        <f t="shared" si="31"/>
        <v>0</v>
      </c>
      <c r="U151" s="127">
        <f t="shared" si="32"/>
        <v>0</v>
      </c>
      <c r="V151" s="127">
        <f t="shared" si="33"/>
        <v>0</v>
      </c>
      <c r="W151" s="102"/>
      <c r="X151" s="127">
        <f t="shared" si="34"/>
        <v>0</v>
      </c>
      <c r="Y151" s="127">
        <f>Tabell13[[#This Row],[Vekt (kg)]]-(Tabell13[[#This Row],[Vekt (kg)]]*Tabell13[[#This Row],[Gjenvinnbarhet]])</f>
        <v>0</v>
      </c>
      <c r="Z151" s="127">
        <f>Tabell13[[#This Row],[Vekt (kg)]]*Tabell13[[#This Row],[Gjenvinnbarhet]]</f>
        <v>0</v>
      </c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</row>
    <row r="152" spans="1:228" s="5" customFormat="1" ht="12.95" customHeight="1">
      <c r="A152" s="1"/>
      <c r="B152" s="251" t="s">
        <v>141</v>
      </c>
      <c r="C152" s="85" t="s">
        <v>142</v>
      </c>
      <c r="D152" s="91"/>
      <c r="E152" s="85" t="s">
        <v>143</v>
      </c>
      <c r="F152" s="250"/>
      <c r="G152" s="80"/>
      <c r="H152" s="93" t="s">
        <v>144</v>
      </c>
      <c r="I152" s="94"/>
      <c r="J152" s="80"/>
      <c r="K152" s="95" t="s">
        <v>145</v>
      </c>
      <c r="L152" s="252">
        <f>IFERROR(_xlfn.XLOOKUP(Tabell13[[#This Row],[Produktkategori]], Tabell4[Velg kategori], Tabell4[Faktor]),"")</f>
        <v>0</v>
      </c>
      <c r="M152" s="253" t="str">
        <f>IFERROR(_xlfn.XLOOKUP(Tabell13[[#This Row],[Produktkategori]], Tabell4[Velg kategori], Tabell4[Avfallskategori]),"")</f>
        <v>Udefinert</v>
      </c>
      <c r="N152" s="95"/>
      <c r="O152" s="119"/>
      <c r="P152" s="80"/>
      <c r="Q152" s="127">
        <f t="shared" si="28"/>
        <v>0</v>
      </c>
      <c r="R152" s="127">
        <f t="shared" si="29"/>
        <v>0</v>
      </c>
      <c r="S152" s="127">
        <f t="shared" si="30"/>
        <v>0</v>
      </c>
      <c r="T152" s="127">
        <f t="shared" si="31"/>
        <v>0</v>
      </c>
      <c r="U152" s="127">
        <f t="shared" si="32"/>
        <v>0</v>
      </c>
      <c r="V152" s="127">
        <f t="shared" si="33"/>
        <v>0</v>
      </c>
      <c r="W152" s="102"/>
      <c r="X152" s="127">
        <f t="shared" si="34"/>
        <v>0</v>
      </c>
      <c r="Y152" s="127">
        <f>Tabell13[[#This Row],[Vekt (kg)]]-(Tabell13[[#This Row],[Vekt (kg)]]*Tabell13[[#This Row],[Gjenvinnbarhet]])</f>
        <v>0</v>
      </c>
      <c r="Z152" s="127">
        <f>Tabell13[[#This Row],[Vekt (kg)]]*Tabell13[[#This Row],[Gjenvinnbarhet]]</f>
        <v>0</v>
      </c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</row>
    <row r="153" spans="1:228" s="5" customFormat="1" ht="12.95" customHeight="1">
      <c r="A153" s="1"/>
      <c r="B153" s="251" t="s">
        <v>141</v>
      </c>
      <c r="C153" s="85" t="s">
        <v>142</v>
      </c>
      <c r="D153" s="91"/>
      <c r="E153" s="85" t="s">
        <v>143</v>
      </c>
      <c r="F153" s="250"/>
      <c r="G153" s="80"/>
      <c r="H153" s="93" t="s">
        <v>144</v>
      </c>
      <c r="I153" s="94"/>
      <c r="J153" s="80"/>
      <c r="K153" s="95" t="s">
        <v>145</v>
      </c>
      <c r="L153" s="252">
        <f>IFERROR(_xlfn.XLOOKUP(Tabell13[[#This Row],[Produktkategori]], Tabell4[Velg kategori], Tabell4[Faktor]),"")</f>
        <v>0</v>
      </c>
      <c r="M153" s="253" t="str">
        <f>IFERROR(_xlfn.XLOOKUP(Tabell13[[#This Row],[Produktkategori]], Tabell4[Velg kategori], Tabell4[Avfallskategori]),"")</f>
        <v>Udefinert</v>
      </c>
      <c r="N153" s="95"/>
      <c r="O153" s="119"/>
      <c r="P153" s="80"/>
      <c r="Q153" s="127">
        <f t="shared" si="28"/>
        <v>0</v>
      </c>
      <c r="R153" s="127">
        <f t="shared" si="29"/>
        <v>0</v>
      </c>
      <c r="S153" s="127">
        <f t="shared" si="30"/>
        <v>0</v>
      </c>
      <c r="T153" s="127">
        <f t="shared" si="31"/>
        <v>0</v>
      </c>
      <c r="U153" s="127">
        <f t="shared" si="32"/>
        <v>0</v>
      </c>
      <c r="V153" s="127">
        <f t="shared" si="33"/>
        <v>0</v>
      </c>
      <c r="W153" s="102"/>
      <c r="X153" s="127">
        <f t="shared" si="34"/>
        <v>0</v>
      </c>
      <c r="Y153" s="127">
        <f>Tabell13[[#This Row],[Vekt (kg)]]-(Tabell13[[#This Row],[Vekt (kg)]]*Tabell13[[#This Row],[Gjenvinnbarhet]])</f>
        <v>0</v>
      </c>
      <c r="Z153" s="127">
        <f>Tabell13[[#This Row],[Vekt (kg)]]*Tabell13[[#This Row],[Gjenvinnbarhet]]</f>
        <v>0</v>
      </c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</row>
    <row r="154" spans="1:228" s="5" customFormat="1" ht="12.95" customHeight="1">
      <c r="A154" s="1"/>
      <c r="B154" s="251" t="s">
        <v>141</v>
      </c>
      <c r="C154" s="85" t="s">
        <v>142</v>
      </c>
      <c r="D154" s="91"/>
      <c r="E154" s="85" t="s">
        <v>143</v>
      </c>
      <c r="F154" s="250"/>
      <c r="G154" s="80"/>
      <c r="H154" s="93" t="s">
        <v>144</v>
      </c>
      <c r="I154" s="94"/>
      <c r="J154" s="80"/>
      <c r="K154" s="95" t="s">
        <v>145</v>
      </c>
      <c r="L154" s="252">
        <f>IFERROR(_xlfn.XLOOKUP(Tabell13[[#This Row],[Produktkategori]], Tabell4[Velg kategori], Tabell4[Faktor]),"")</f>
        <v>0</v>
      </c>
      <c r="M154" s="253" t="str">
        <f>IFERROR(_xlfn.XLOOKUP(Tabell13[[#This Row],[Produktkategori]], Tabell4[Velg kategori], Tabell4[Avfallskategori]),"")</f>
        <v>Udefinert</v>
      </c>
      <c r="N154" s="95"/>
      <c r="O154" s="119"/>
      <c r="P154" s="80"/>
      <c r="Q154" s="127">
        <f t="shared" si="28"/>
        <v>0</v>
      </c>
      <c r="R154" s="127">
        <f t="shared" si="29"/>
        <v>0</v>
      </c>
      <c r="S154" s="127">
        <f t="shared" si="30"/>
        <v>0</v>
      </c>
      <c r="T154" s="127">
        <f t="shared" si="31"/>
        <v>0</v>
      </c>
      <c r="U154" s="127">
        <f t="shared" si="32"/>
        <v>0</v>
      </c>
      <c r="V154" s="127">
        <f t="shared" si="33"/>
        <v>0</v>
      </c>
      <c r="W154" s="102"/>
      <c r="X154" s="127">
        <f t="shared" si="34"/>
        <v>0</v>
      </c>
      <c r="Y154" s="127">
        <f>Tabell13[[#This Row],[Vekt (kg)]]-(Tabell13[[#This Row],[Vekt (kg)]]*Tabell13[[#This Row],[Gjenvinnbarhet]])</f>
        <v>0</v>
      </c>
      <c r="Z154" s="127">
        <f>Tabell13[[#This Row],[Vekt (kg)]]*Tabell13[[#This Row],[Gjenvinnbarhet]]</f>
        <v>0</v>
      </c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</row>
    <row r="155" spans="1:228" s="5" customFormat="1" ht="12.95" customHeight="1">
      <c r="A155" s="1"/>
      <c r="B155" s="251" t="s">
        <v>141</v>
      </c>
      <c r="C155" s="85" t="s">
        <v>142</v>
      </c>
      <c r="D155" s="91"/>
      <c r="E155" s="85" t="s">
        <v>143</v>
      </c>
      <c r="F155" s="250"/>
      <c r="G155" s="80"/>
      <c r="H155" s="93" t="s">
        <v>144</v>
      </c>
      <c r="I155" s="94"/>
      <c r="J155" s="80"/>
      <c r="K155" s="95" t="s">
        <v>145</v>
      </c>
      <c r="L155" s="252">
        <f>IFERROR(_xlfn.XLOOKUP(Tabell13[[#This Row],[Produktkategori]], Tabell4[Velg kategori], Tabell4[Faktor]),"")</f>
        <v>0</v>
      </c>
      <c r="M155" s="253" t="str">
        <f>IFERROR(_xlfn.XLOOKUP(Tabell13[[#This Row],[Produktkategori]], Tabell4[Velg kategori], Tabell4[Avfallskategori]),"")</f>
        <v>Udefinert</v>
      </c>
      <c r="N155" s="95"/>
      <c r="O155" s="119"/>
      <c r="P155" s="80"/>
      <c r="Q155" s="127">
        <f t="shared" si="28"/>
        <v>0</v>
      </c>
      <c r="R155" s="127">
        <f t="shared" si="29"/>
        <v>0</v>
      </c>
      <c r="S155" s="127">
        <f t="shared" si="30"/>
        <v>0</v>
      </c>
      <c r="T155" s="127">
        <f t="shared" si="31"/>
        <v>0</v>
      </c>
      <c r="U155" s="127">
        <f t="shared" si="32"/>
        <v>0</v>
      </c>
      <c r="V155" s="127">
        <f t="shared" si="33"/>
        <v>0</v>
      </c>
      <c r="W155" s="102"/>
      <c r="X155" s="127">
        <f t="shared" si="34"/>
        <v>0</v>
      </c>
      <c r="Y155" s="127">
        <f>Tabell13[[#This Row],[Vekt (kg)]]-(Tabell13[[#This Row],[Vekt (kg)]]*Tabell13[[#This Row],[Gjenvinnbarhet]])</f>
        <v>0</v>
      </c>
      <c r="Z155" s="127">
        <f>Tabell13[[#This Row],[Vekt (kg)]]*Tabell13[[#This Row],[Gjenvinnbarhet]]</f>
        <v>0</v>
      </c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</row>
    <row r="156" spans="1:228" s="5" customFormat="1" ht="12.95" customHeight="1">
      <c r="A156" s="1"/>
      <c r="B156" s="251" t="s">
        <v>141</v>
      </c>
      <c r="C156" s="85" t="s">
        <v>142</v>
      </c>
      <c r="D156" s="91"/>
      <c r="E156" s="85" t="s">
        <v>143</v>
      </c>
      <c r="F156" s="250"/>
      <c r="G156" s="259"/>
      <c r="H156" s="93" t="s">
        <v>144</v>
      </c>
      <c r="I156" s="94"/>
      <c r="J156" s="80"/>
      <c r="K156" s="95" t="s">
        <v>145</v>
      </c>
      <c r="L156" s="252">
        <f>IFERROR(_xlfn.XLOOKUP(Tabell13[[#This Row],[Produktkategori]], Tabell4[Velg kategori], Tabell4[Faktor]),"")</f>
        <v>0</v>
      </c>
      <c r="M156" s="253" t="str">
        <f>IFERROR(_xlfn.XLOOKUP(Tabell13[[#This Row],[Produktkategori]], Tabell4[Velg kategori], Tabell4[Avfallskategori]),"")</f>
        <v>Udefinert</v>
      </c>
      <c r="N156" s="95"/>
      <c r="O156" s="119"/>
      <c r="P156" s="80"/>
      <c r="Q156" s="127">
        <f t="shared" si="28"/>
        <v>0</v>
      </c>
      <c r="R156" s="127">
        <f t="shared" si="29"/>
        <v>0</v>
      </c>
      <c r="S156" s="127">
        <f t="shared" si="30"/>
        <v>0</v>
      </c>
      <c r="T156" s="127">
        <f t="shared" si="31"/>
        <v>0</v>
      </c>
      <c r="U156" s="127">
        <f t="shared" si="32"/>
        <v>0</v>
      </c>
      <c r="V156" s="127">
        <f t="shared" si="33"/>
        <v>0</v>
      </c>
      <c r="W156" s="102"/>
      <c r="X156" s="127">
        <f t="shared" si="34"/>
        <v>0</v>
      </c>
      <c r="Y156" s="127">
        <f>Tabell13[[#This Row],[Vekt (kg)]]-(Tabell13[[#This Row],[Vekt (kg)]]*Tabell13[[#This Row],[Gjenvinnbarhet]])</f>
        <v>0</v>
      </c>
      <c r="Z156" s="127">
        <f>Tabell13[[#This Row],[Vekt (kg)]]*Tabell13[[#This Row],[Gjenvinnbarhet]]</f>
        <v>0</v>
      </c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</row>
    <row r="157" spans="1:228" s="5" customFormat="1" ht="12.95" customHeight="1">
      <c r="A157" s="1"/>
      <c r="B157" s="251" t="s">
        <v>141</v>
      </c>
      <c r="C157" s="85" t="s">
        <v>142</v>
      </c>
      <c r="D157" s="91"/>
      <c r="E157" s="85" t="s">
        <v>143</v>
      </c>
      <c r="F157" s="250"/>
      <c r="G157" s="259"/>
      <c r="H157" s="93" t="s">
        <v>144</v>
      </c>
      <c r="I157" s="94"/>
      <c r="J157" s="80"/>
      <c r="K157" s="95" t="s">
        <v>145</v>
      </c>
      <c r="L157" s="252">
        <f>IFERROR(_xlfn.XLOOKUP(Tabell13[[#This Row],[Produktkategori]], Tabell4[Velg kategori], Tabell4[Faktor]),"")</f>
        <v>0</v>
      </c>
      <c r="M157" s="253" t="str">
        <f>IFERROR(_xlfn.XLOOKUP(Tabell13[[#This Row],[Produktkategori]], Tabell4[Velg kategori], Tabell4[Avfallskategori]),"")</f>
        <v>Udefinert</v>
      </c>
      <c r="N157" s="95"/>
      <c r="O157" s="119"/>
      <c r="P157" s="80"/>
      <c r="Q157" s="127">
        <f t="shared" si="28"/>
        <v>0</v>
      </c>
      <c r="R157" s="127">
        <f t="shared" si="29"/>
        <v>0</v>
      </c>
      <c r="S157" s="127">
        <f t="shared" si="30"/>
        <v>0</v>
      </c>
      <c r="T157" s="127">
        <f t="shared" si="31"/>
        <v>0</v>
      </c>
      <c r="U157" s="127">
        <f t="shared" si="32"/>
        <v>0</v>
      </c>
      <c r="V157" s="127">
        <f t="shared" si="33"/>
        <v>0</v>
      </c>
      <c r="W157" s="102"/>
      <c r="X157" s="127">
        <f t="shared" si="34"/>
        <v>0</v>
      </c>
      <c r="Y157" s="127">
        <f>Tabell13[[#This Row],[Vekt (kg)]]-(Tabell13[[#This Row],[Vekt (kg)]]*Tabell13[[#This Row],[Gjenvinnbarhet]])</f>
        <v>0</v>
      </c>
      <c r="Z157" s="127">
        <f>Tabell13[[#This Row],[Vekt (kg)]]*Tabell13[[#This Row],[Gjenvinnbarhet]]</f>
        <v>0</v>
      </c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</row>
    <row r="158" spans="1:228" s="5" customFormat="1" ht="12.95" customHeight="1">
      <c r="A158" s="1"/>
      <c r="B158" s="251" t="s">
        <v>141</v>
      </c>
      <c r="C158" s="85" t="s">
        <v>142</v>
      </c>
      <c r="D158" s="91"/>
      <c r="E158" s="85" t="s">
        <v>143</v>
      </c>
      <c r="F158" s="250"/>
      <c r="G158" s="259"/>
      <c r="H158" s="93" t="s">
        <v>144</v>
      </c>
      <c r="I158" s="94"/>
      <c r="J158" s="80"/>
      <c r="K158" s="95" t="s">
        <v>145</v>
      </c>
      <c r="L158" s="252">
        <f>IFERROR(_xlfn.XLOOKUP(Tabell13[[#This Row],[Produktkategori]], Tabell4[Velg kategori], Tabell4[Faktor]),"")</f>
        <v>0</v>
      </c>
      <c r="M158" s="253" t="str">
        <f>IFERROR(_xlfn.XLOOKUP(Tabell13[[#This Row],[Produktkategori]], Tabell4[Velg kategori], Tabell4[Avfallskategori]),"")</f>
        <v>Udefinert</v>
      </c>
      <c r="N158" s="95"/>
      <c r="O158" s="119"/>
      <c r="P158" s="80"/>
      <c r="Q158" s="127">
        <f t="shared" si="28"/>
        <v>0</v>
      </c>
      <c r="R158" s="127">
        <f t="shared" si="29"/>
        <v>0</v>
      </c>
      <c r="S158" s="127">
        <f t="shared" si="30"/>
        <v>0</v>
      </c>
      <c r="T158" s="127">
        <f t="shared" si="31"/>
        <v>0</v>
      </c>
      <c r="U158" s="127">
        <f t="shared" si="32"/>
        <v>0</v>
      </c>
      <c r="V158" s="127">
        <f t="shared" si="33"/>
        <v>0</v>
      </c>
      <c r="W158" s="102"/>
      <c r="X158" s="127">
        <f t="shared" si="34"/>
        <v>0</v>
      </c>
      <c r="Y158" s="127">
        <f>Tabell13[[#This Row],[Vekt (kg)]]-(Tabell13[[#This Row],[Vekt (kg)]]*Tabell13[[#This Row],[Gjenvinnbarhet]])</f>
        <v>0</v>
      </c>
      <c r="Z158" s="127">
        <f>Tabell13[[#This Row],[Vekt (kg)]]*Tabell13[[#This Row],[Gjenvinnbarhet]]</f>
        <v>0</v>
      </c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</row>
    <row r="159" spans="1:228" s="5" customFormat="1" ht="12.95" customHeight="1">
      <c r="A159" s="1"/>
      <c r="B159" s="251" t="s">
        <v>141</v>
      </c>
      <c r="C159" s="85" t="s">
        <v>142</v>
      </c>
      <c r="D159" s="91"/>
      <c r="E159" s="85" t="s">
        <v>143</v>
      </c>
      <c r="F159" s="250"/>
      <c r="G159" s="259"/>
      <c r="H159" s="93" t="s">
        <v>144</v>
      </c>
      <c r="I159" s="94"/>
      <c r="J159" s="80"/>
      <c r="K159" s="95" t="s">
        <v>145</v>
      </c>
      <c r="L159" s="252">
        <f>IFERROR(_xlfn.XLOOKUP(Tabell13[[#This Row],[Produktkategori]], Tabell4[Velg kategori], Tabell4[Faktor]),"")</f>
        <v>0</v>
      </c>
      <c r="M159" s="253" t="str">
        <f>IFERROR(_xlfn.XLOOKUP(Tabell13[[#This Row],[Produktkategori]], Tabell4[Velg kategori], Tabell4[Avfallskategori]),"")</f>
        <v>Udefinert</v>
      </c>
      <c r="N159" s="95"/>
      <c r="O159" s="119"/>
      <c r="P159" s="80"/>
      <c r="Q159" s="127">
        <f t="shared" si="28"/>
        <v>0</v>
      </c>
      <c r="R159" s="127">
        <f t="shared" si="29"/>
        <v>0</v>
      </c>
      <c r="S159" s="127">
        <f t="shared" si="30"/>
        <v>0</v>
      </c>
      <c r="T159" s="127">
        <f t="shared" si="31"/>
        <v>0</v>
      </c>
      <c r="U159" s="127">
        <f t="shared" si="32"/>
        <v>0</v>
      </c>
      <c r="V159" s="127">
        <f t="shared" si="33"/>
        <v>0</v>
      </c>
      <c r="W159" s="102"/>
      <c r="X159" s="127">
        <f t="shared" si="34"/>
        <v>0</v>
      </c>
      <c r="Y159" s="127">
        <f>Tabell13[[#This Row],[Vekt (kg)]]-(Tabell13[[#This Row],[Vekt (kg)]]*Tabell13[[#This Row],[Gjenvinnbarhet]])</f>
        <v>0</v>
      </c>
      <c r="Z159" s="127">
        <f>Tabell13[[#This Row],[Vekt (kg)]]*Tabell13[[#This Row],[Gjenvinnbarhet]]</f>
        <v>0</v>
      </c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</row>
    <row r="160" spans="1:228" s="5" customFormat="1" ht="12.95" customHeight="1">
      <c r="A160" s="1"/>
      <c r="B160" s="251" t="s">
        <v>141</v>
      </c>
      <c r="C160" s="85" t="s">
        <v>142</v>
      </c>
      <c r="D160" s="91"/>
      <c r="E160" s="85" t="s">
        <v>143</v>
      </c>
      <c r="F160" s="250"/>
      <c r="G160" s="80"/>
      <c r="H160" s="93" t="s">
        <v>144</v>
      </c>
      <c r="I160" s="94"/>
      <c r="J160" s="80"/>
      <c r="K160" s="95" t="s">
        <v>145</v>
      </c>
      <c r="L160" s="252">
        <f>IFERROR(_xlfn.XLOOKUP(Tabell13[[#This Row],[Produktkategori]], Tabell4[Velg kategori], Tabell4[Faktor]),"")</f>
        <v>0</v>
      </c>
      <c r="M160" s="253" t="str">
        <f>IFERROR(_xlfn.XLOOKUP(Tabell13[[#This Row],[Produktkategori]], Tabell4[Velg kategori], Tabell4[Avfallskategori]),"")</f>
        <v>Udefinert</v>
      </c>
      <c r="N160" s="95"/>
      <c r="O160" s="119"/>
      <c r="P160" s="80"/>
      <c r="Q160" s="127">
        <f t="shared" si="28"/>
        <v>0</v>
      </c>
      <c r="R160" s="127">
        <f t="shared" si="29"/>
        <v>0</v>
      </c>
      <c r="S160" s="127">
        <f t="shared" si="30"/>
        <v>0</v>
      </c>
      <c r="T160" s="127">
        <f t="shared" si="31"/>
        <v>0</v>
      </c>
      <c r="U160" s="127">
        <f t="shared" si="32"/>
        <v>0</v>
      </c>
      <c r="V160" s="127">
        <f t="shared" si="33"/>
        <v>0</v>
      </c>
      <c r="W160" s="102"/>
      <c r="X160" s="127">
        <f t="shared" si="34"/>
        <v>0</v>
      </c>
      <c r="Y160" s="127">
        <f>Tabell13[[#This Row],[Vekt (kg)]]-(Tabell13[[#This Row],[Vekt (kg)]]*Tabell13[[#This Row],[Gjenvinnbarhet]])</f>
        <v>0</v>
      </c>
      <c r="Z160" s="127">
        <f>Tabell13[[#This Row],[Vekt (kg)]]*Tabell13[[#This Row],[Gjenvinnbarhet]]</f>
        <v>0</v>
      </c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</row>
    <row r="161" spans="1:228" s="5" customFormat="1" ht="12.95">
      <c r="A161" s="1"/>
      <c r="B161" s="251" t="s">
        <v>141</v>
      </c>
      <c r="C161" s="85" t="s">
        <v>142</v>
      </c>
      <c r="D161" s="91"/>
      <c r="E161" s="85" t="s">
        <v>143</v>
      </c>
      <c r="F161" s="250"/>
      <c r="G161" s="80"/>
      <c r="H161" s="93" t="s">
        <v>144</v>
      </c>
      <c r="I161" s="94"/>
      <c r="J161" s="80"/>
      <c r="K161" s="95" t="s">
        <v>145</v>
      </c>
      <c r="L161" s="252">
        <f>IFERROR(_xlfn.XLOOKUP(Tabell13[[#This Row],[Produktkategori]], Tabell4[Velg kategori], Tabell4[Faktor]),"")</f>
        <v>0</v>
      </c>
      <c r="M161" s="253" t="str">
        <f>IFERROR(_xlfn.XLOOKUP(Tabell13[[#This Row],[Produktkategori]], Tabell4[Velg kategori], Tabell4[Avfallskategori]),"")</f>
        <v>Udefinert</v>
      </c>
      <c r="N161" s="95"/>
      <c r="O161" s="119"/>
      <c r="P161" s="80"/>
      <c r="Q161" s="127">
        <f t="shared" si="28"/>
        <v>0</v>
      </c>
      <c r="R161" s="127">
        <f t="shared" si="29"/>
        <v>0</v>
      </c>
      <c r="S161" s="127">
        <f t="shared" si="30"/>
        <v>0</v>
      </c>
      <c r="T161" s="127">
        <f t="shared" si="31"/>
        <v>0</v>
      </c>
      <c r="U161" s="127">
        <f t="shared" si="32"/>
        <v>0</v>
      </c>
      <c r="V161" s="127">
        <f t="shared" si="33"/>
        <v>0</v>
      </c>
      <c r="W161" s="102"/>
      <c r="X161" s="127">
        <f t="shared" si="34"/>
        <v>0</v>
      </c>
      <c r="Y161" s="127">
        <f>Tabell13[[#This Row],[Vekt (kg)]]-(Tabell13[[#This Row],[Vekt (kg)]]*Tabell13[[#This Row],[Gjenvinnbarhet]])</f>
        <v>0</v>
      </c>
      <c r="Z161" s="127">
        <f>Tabell13[[#This Row],[Vekt (kg)]]*Tabell13[[#This Row],[Gjenvinnbarhet]]</f>
        <v>0</v>
      </c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</row>
    <row r="162" spans="1:228" s="5" customFormat="1" ht="12.95">
      <c r="A162" s="1"/>
      <c r="B162" s="251" t="s">
        <v>141</v>
      </c>
      <c r="C162" s="85" t="s">
        <v>142</v>
      </c>
      <c r="D162" s="91"/>
      <c r="E162" s="85" t="s">
        <v>143</v>
      </c>
      <c r="F162" s="250"/>
      <c r="G162" s="80"/>
      <c r="H162" s="93" t="s">
        <v>144</v>
      </c>
      <c r="I162" s="94"/>
      <c r="J162" s="80"/>
      <c r="K162" s="95" t="s">
        <v>145</v>
      </c>
      <c r="L162" s="252">
        <f>IFERROR(_xlfn.XLOOKUP(Tabell13[[#This Row],[Produktkategori]], Tabell4[Velg kategori], Tabell4[Faktor]),"")</f>
        <v>0</v>
      </c>
      <c r="M162" s="253" t="str">
        <f>IFERROR(_xlfn.XLOOKUP(Tabell13[[#This Row],[Produktkategori]], Tabell4[Velg kategori], Tabell4[Avfallskategori]),"")</f>
        <v>Udefinert</v>
      </c>
      <c r="N162" s="95"/>
      <c r="O162" s="119"/>
      <c r="P162" s="80"/>
      <c r="Q162" s="127">
        <f t="shared" si="28"/>
        <v>0</v>
      </c>
      <c r="R162" s="127">
        <f t="shared" si="29"/>
        <v>0</v>
      </c>
      <c r="S162" s="127">
        <f t="shared" si="30"/>
        <v>0</v>
      </c>
      <c r="T162" s="127">
        <f t="shared" si="31"/>
        <v>0</v>
      </c>
      <c r="U162" s="127">
        <f t="shared" si="32"/>
        <v>0</v>
      </c>
      <c r="V162" s="127">
        <f t="shared" si="33"/>
        <v>0</v>
      </c>
      <c r="W162" s="102"/>
      <c r="X162" s="127">
        <f t="shared" si="34"/>
        <v>0</v>
      </c>
      <c r="Y162" s="127">
        <f>Tabell13[[#This Row],[Vekt (kg)]]-(Tabell13[[#This Row],[Vekt (kg)]]*Tabell13[[#This Row],[Gjenvinnbarhet]])</f>
        <v>0</v>
      </c>
      <c r="Z162" s="127">
        <f>Tabell13[[#This Row],[Vekt (kg)]]*Tabell13[[#This Row],[Gjenvinnbarhet]]</f>
        <v>0</v>
      </c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</row>
    <row r="163" spans="1:228" s="5" customFormat="1" ht="12.95">
      <c r="A163" s="1"/>
      <c r="B163" s="251" t="s">
        <v>141</v>
      </c>
      <c r="C163" s="85" t="s">
        <v>142</v>
      </c>
      <c r="D163" s="91"/>
      <c r="E163" s="85" t="s">
        <v>143</v>
      </c>
      <c r="F163" s="250"/>
      <c r="G163" s="80"/>
      <c r="H163" s="93" t="s">
        <v>144</v>
      </c>
      <c r="I163" s="94"/>
      <c r="J163" s="80"/>
      <c r="K163" s="95" t="s">
        <v>145</v>
      </c>
      <c r="L163" s="252">
        <f>IFERROR(_xlfn.XLOOKUP(Tabell13[[#This Row],[Produktkategori]], Tabell4[Velg kategori], Tabell4[Faktor]),"")</f>
        <v>0</v>
      </c>
      <c r="M163" s="253" t="str">
        <f>IFERROR(_xlfn.XLOOKUP(Tabell13[[#This Row],[Produktkategori]], Tabell4[Velg kategori], Tabell4[Avfallskategori]),"")</f>
        <v>Udefinert</v>
      </c>
      <c r="N163" s="95"/>
      <c r="O163" s="119"/>
      <c r="P163" s="80"/>
      <c r="Q163" s="127">
        <f t="shared" si="28"/>
        <v>0</v>
      </c>
      <c r="R163" s="127">
        <f t="shared" si="29"/>
        <v>0</v>
      </c>
      <c r="S163" s="127">
        <f t="shared" si="30"/>
        <v>0</v>
      </c>
      <c r="T163" s="127">
        <f t="shared" si="31"/>
        <v>0</v>
      </c>
      <c r="U163" s="127">
        <f t="shared" si="32"/>
        <v>0</v>
      </c>
      <c r="V163" s="127">
        <f t="shared" si="33"/>
        <v>0</v>
      </c>
      <c r="W163" s="102"/>
      <c r="X163" s="127">
        <f t="shared" si="34"/>
        <v>0</v>
      </c>
      <c r="Y163" s="127">
        <f>Tabell13[[#This Row],[Vekt (kg)]]-(Tabell13[[#This Row],[Vekt (kg)]]*Tabell13[[#This Row],[Gjenvinnbarhet]])</f>
        <v>0</v>
      </c>
      <c r="Z163" s="127">
        <f>Tabell13[[#This Row],[Vekt (kg)]]*Tabell13[[#This Row],[Gjenvinnbarhet]]</f>
        <v>0</v>
      </c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</row>
    <row r="164" spans="1:228" s="5" customFormat="1" ht="12.95" customHeight="1">
      <c r="A164" s="1"/>
      <c r="B164" s="251" t="s">
        <v>141</v>
      </c>
      <c r="C164" s="85" t="s">
        <v>142</v>
      </c>
      <c r="D164" s="91"/>
      <c r="E164" s="85" t="s">
        <v>143</v>
      </c>
      <c r="F164" s="250"/>
      <c r="G164" s="80"/>
      <c r="H164" s="93" t="s">
        <v>144</v>
      </c>
      <c r="I164" s="94"/>
      <c r="J164" s="80"/>
      <c r="K164" s="95" t="s">
        <v>145</v>
      </c>
      <c r="L164" s="252">
        <f>IFERROR(_xlfn.XLOOKUP(Tabell13[[#This Row],[Produktkategori]], Tabell4[Velg kategori], Tabell4[Faktor]),"")</f>
        <v>0</v>
      </c>
      <c r="M164" s="253" t="str">
        <f>IFERROR(_xlfn.XLOOKUP(Tabell13[[#This Row],[Produktkategori]], Tabell4[Velg kategori], Tabell4[Avfallskategori]),"")</f>
        <v>Udefinert</v>
      </c>
      <c r="N164" s="95"/>
      <c r="O164" s="119"/>
      <c r="P164" s="80"/>
      <c r="Q164" s="127">
        <f t="shared" si="28"/>
        <v>0</v>
      </c>
      <c r="R164" s="127">
        <f t="shared" si="29"/>
        <v>0</v>
      </c>
      <c r="S164" s="127">
        <f t="shared" si="30"/>
        <v>0</v>
      </c>
      <c r="T164" s="127">
        <f t="shared" si="31"/>
        <v>0</v>
      </c>
      <c r="U164" s="127">
        <f t="shared" si="32"/>
        <v>0</v>
      </c>
      <c r="V164" s="127">
        <f t="shared" si="33"/>
        <v>0</v>
      </c>
      <c r="W164" s="102"/>
      <c r="X164" s="127">
        <f t="shared" si="34"/>
        <v>0</v>
      </c>
      <c r="Y164" s="127">
        <f>Tabell13[[#This Row],[Vekt (kg)]]-(Tabell13[[#This Row],[Vekt (kg)]]*Tabell13[[#This Row],[Gjenvinnbarhet]])</f>
        <v>0</v>
      </c>
      <c r="Z164" s="127">
        <f>Tabell13[[#This Row],[Vekt (kg)]]*Tabell13[[#This Row],[Gjenvinnbarhet]]</f>
        <v>0</v>
      </c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</row>
    <row r="165" spans="1:228" s="5" customFormat="1" ht="12.95" customHeight="1">
      <c r="A165" s="1"/>
      <c r="B165" s="251" t="s">
        <v>141</v>
      </c>
      <c r="C165" s="85" t="s">
        <v>142</v>
      </c>
      <c r="D165" s="91"/>
      <c r="E165" s="85" t="s">
        <v>143</v>
      </c>
      <c r="F165" s="250"/>
      <c r="G165" s="80"/>
      <c r="H165" s="93" t="s">
        <v>144</v>
      </c>
      <c r="I165" s="94"/>
      <c r="J165" s="80"/>
      <c r="K165" s="95" t="s">
        <v>145</v>
      </c>
      <c r="L165" s="252">
        <f>IFERROR(_xlfn.XLOOKUP(Tabell13[[#This Row],[Produktkategori]], Tabell4[Velg kategori], Tabell4[Faktor]),"")</f>
        <v>0</v>
      </c>
      <c r="M165" s="253" t="str">
        <f>IFERROR(_xlfn.XLOOKUP(Tabell13[[#This Row],[Produktkategori]], Tabell4[Velg kategori], Tabell4[Avfallskategori]),"")</f>
        <v>Udefinert</v>
      </c>
      <c r="N165" s="95"/>
      <c r="O165" s="119"/>
      <c r="P165" s="80"/>
      <c r="Q165" s="127">
        <f t="shared" si="28"/>
        <v>0</v>
      </c>
      <c r="R165" s="127">
        <f t="shared" si="29"/>
        <v>0</v>
      </c>
      <c r="S165" s="127">
        <f t="shared" si="30"/>
        <v>0</v>
      </c>
      <c r="T165" s="127">
        <f t="shared" si="31"/>
        <v>0</v>
      </c>
      <c r="U165" s="127">
        <f t="shared" si="32"/>
        <v>0</v>
      </c>
      <c r="V165" s="127">
        <f t="shared" si="33"/>
        <v>0</v>
      </c>
      <c r="W165" s="102"/>
      <c r="X165" s="127">
        <f t="shared" si="34"/>
        <v>0</v>
      </c>
      <c r="Y165" s="127">
        <f>Tabell13[[#This Row],[Vekt (kg)]]-(Tabell13[[#This Row],[Vekt (kg)]]*Tabell13[[#This Row],[Gjenvinnbarhet]])</f>
        <v>0</v>
      </c>
      <c r="Z165" s="127">
        <f>Tabell13[[#This Row],[Vekt (kg)]]*Tabell13[[#This Row],[Gjenvinnbarhet]]</f>
        <v>0</v>
      </c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</row>
    <row r="166" spans="1:228" s="5" customFormat="1" ht="12.95" customHeight="1">
      <c r="A166" s="1"/>
      <c r="B166" s="251" t="s">
        <v>141</v>
      </c>
      <c r="C166" s="85" t="s">
        <v>142</v>
      </c>
      <c r="D166" s="91"/>
      <c r="E166" s="85" t="s">
        <v>143</v>
      </c>
      <c r="F166" s="250"/>
      <c r="G166" s="80"/>
      <c r="H166" s="93" t="s">
        <v>144</v>
      </c>
      <c r="I166" s="94"/>
      <c r="J166" s="80"/>
      <c r="K166" s="95" t="s">
        <v>145</v>
      </c>
      <c r="L166" s="252">
        <f>IFERROR(_xlfn.XLOOKUP(Tabell13[[#This Row],[Produktkategori]], Tabell4[Velg kategori], Tabell4[Faktor]),"")</f>
        <v>0</v>
      </c>
      <c r="M166" s="253" t="str">
        <f>IFERROR(_xlfn.XLOOKUP(Tabell13[[#This Row],[Produktkategori]], Tabell4[Velg kategori], Tabell4[Avfallskategori]),"")</f>
        <v>Udefinert</v>
      </c>
      <c r="N166" s="95"/>
      <c r="O166" s="119"/>
      <c r="P166" s="80"/>
      <c r="Q166" s="127">
        <f t="shared" si="28"/>
        <v>0</v>
      </c>
      <c r="R166" s="127">
        <f t="shared" si="29"/>
        <v>0</v>
      </c>
      <c r="S166" s="127">
        <f t="shared" si="30"/>
        <v>0</v>
      </c>
      <c r="T166" s="127">
        <f t="shared" si="31"/>
        <v>0</v>
      </c>
      <c r="U166" s="127">
        <f t="shared" si="32"/>
        <v>0</v>
      </c>
      <c r="V166" s="127">
        <f t="shared" si="33"/>
        <v>0</v>
      </c>
      <c r="W166" s="102"/>
      <c r="X166" s="127">
        <f t="shared" si="34"/>
        <v>0</v>
      </c>
      <c r="Y166" s="127">
        <f>Tabell13[[#This Row],[Vekt (kg)]]-(Tabell13[[#This Row],[Vekt (kg)]]*Tabell13[[#This Row],[Gjenvinnbarhet]])</f>
        <v>0</v>
      </c>
      <c r="Z166" s="127">
        <f>Tabell13[[#This Row],[Vekt (kg)]]*Tabell13[[#This Row],[Gjenvinnbarhet]]</f>
        <v>0</v>
      </c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</row>
    <row r="167" spans="1:228" s="5" customFormat="1" ht="12.95" customHeight="1">
      <c r="A167" s="1"/>
      <c r="B167" s="251" t="s">
        <v>141</v>
      </c>
      <c r="C167" s="85" t="s">
        <v>142</v>
      </c>
      <c r="D167" s="91"/>
      <c r="E167" s="85" t="s">
        <v>143</v>
      </c>
      <c r="F167" s="250"/>
      <c r="G167" s="259"/>
      <c r="H167" s="93" t="s">
        <v>144</v>
      </c>
      <c r="I167" s="94"/>
      <c r="J167" s="80"/>
      <c r="K167" s="95" t="s">
        <v>145</v>
      </c>
      <c r="L167" s="252">
        <f>IFERROR(_xlfn.XLOOKUP(Tabell13[[#This Row],[Produktkategori]], Tabell4[Velg kategori], Tabell4[Faktor]),"")</f>
        <v>0</v>
      </c>
      <c r="M167" s="253" t="str">
        <f>IFERROR(_xlfn.XLOOKUP(Tabell13[[#This Row],[Produktkategori]], Tabell4[Velg kategori], Tabell4[Avfallskategori]),"")</f>
        <v>Udefinert</v>
      </c>
      <c r="N167" s="95"/>
      <c r="O167" s="119"/>
      <c r="P167" s="80"/>
      <c r="Q167" s="127">
        <f t="shared" si="28"/>
        <v>0</v>
      </c>
      <c r="R167" s="127">
        <f t="shared" si="29"/>
        <v>0</v>
      </c>
      <c r="S167" s="127">
        <f t="shared" si="30"/>
        <v>0</v>
      </c>
      <c r="T167" s="127">
        <f t="shared" si="31"/>
        <v>0</v>
      </c>
      <c r="U167" s="127">
        <f t="shared" si="32"/>
        <v>0</v>
      </c>
      <c r="V167" s="127">
        <f t="shared" si="33"/>
        <v>0</v>
      </c>
      <c r="W167" s="102"/>
      <c r="X167" s="127">
        <f t="shared" si="34"/>
        <v>0</v>
      </c>
      <c r="Y167" s="127">
        <f>Tabell13[[#This Row],[Vekt (kg)]]-(Tabell13[[#This Row],[Vekt (kg)]]*Tabell13[[#This Row],[Gjenvinnbarhet]])</f>
        <v>0</v>
      </c>
      <c r="Z167" s="127">
        <f>Tabell13[[#This Row],[Vekt (kg)]]*Tabell13[[#This Row],[Gjenvinnbarhet]]</f>
        <v>0</v>
      </c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</row>
    <row r="168" spans="1:228" s="5" customFormat="1" ht="12.95" customHeight="1">
      <c r="A168" s="1"/>
      <c r="B168" s="251" t="s">
        <v>141</v>
      </c>
      <c r="C168" s="85" t="s">
        <v>142</v>
      </c>
      <c r="D168" s="91"/>
      <c r="E168" s="85" t="s">
        <v>143</v>
      </c>
      <c r="F168" s="250"/>
      <c r="G168" s="259"/>
      <c r="H168" s="93" t="s">
        <v>144</v>
      </c>
      <c r="I168" s="94"/>
      <c r="J168" s="80"/>
      <c r="K168" s="95" t="s">
        <v>145</v>
      </c>
      <c r="L168" s="252">
        <f>IFERROR(_xlfn.XLOOKUP(Tabell13[[#This Row],[Produktkategori]], Tabell4[Velg kategori], Tabell4[Faktor]),"")</f>
        <v>0</v>
      </c>
      <c r="M168" s="253" t="str">
        <f>IFERROR(_xlfn.XLOOKUP(Tabell13[[#This Row],[Produktkategori]], Tabell4[Velg kategori], Tabell4[Avfallskategori]),"")</f>
        <v>Udefinert</v>
      </c>
      <c r="N168" s="95"/>
      <c r="O168" s="119"/>
      <c r="P168" s="80"/>
      <c r="Q168" s="127">
        <f t="shared" ref="Q168:Q174" si="35">IF(H168="Bevart",F168,0)</f>
        <v>0</v>
      </c>
      <c r="R168" s="127">
        <f t="shared" ref="R168:R174" si="36">IF(H168="Ombruk",F168,0)</f>
        <v>0</v>
      </c>
      <c r="S168" s="127">
        <f t="shared" ref="S168:S174" si="37">IF(H168="Overskudd",F168,0)</f>
        <v>0</v>
      </c>
      <c r="T168" s="127">
        <f t="shared" ref="T168:T174" si="38">IF(H168="Gjenvunnet",F168*I168,0)</f>
        <v>0</v>
      </c>
      <c r="U168" s="127">
        <f t="shared" ref="U168:U174" si="39">IF(H168="Gjenvunnet",(1-I168)*F168,0)</f>
        <v>0</v>
      </c>
      <c r="V168" s="127">
        <f t="shared" ref="V168:V174" si="40">IF(H168="Nytt",F168,0)</f>
        <v>0</v>
      </c>
      <c r="W168" s="102"/>
      <c r="X168" s="127">
        <f t="shared" ref="X168:X174" si="41">IF(K168="Ombrukbart",F168,0)</f>
        <v>0</v>
      </c>
      <c r="Y168" s="127">
        <f>Tabell13[[#This Row],[Vekt (kg)]]-(Tabell13[[#This Row],[Vekt (kg)]]*Tabell13[[#This Row],[Gjenvinnbarhet]])</f>
        <v>0</v>
      </c>
      <c r="Z168" s="127">
        <f>Tabell13[[#This Row],[Vekt (kg)]]*Tabell13[[#This Row],[Gjenvinnbarhet]]</f>
        <v>0</v>
      </c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</row>
    <row r="169" spans="1:228" s="5" customFormat="1" ht="12.95" customHeight="1">
      <c r="A169" s="1"/>
      <c r="B169" s="251" t="s">
        <v>141</v>
      </c>
      <c r="C169" s="85" t="s">
        <v>142</v>
      </c>
      <c r="D169" s="91"/>
      <c r="E169" s="85" t="s">
        <v>143</v>
      </c>
      <c r="F169" s="250"/>
      <c r="G169" s="259"/>
      <c r="H169" s="93" t="s">
        <v>144</v>
      </c>
      <c r="I169" s="94"/>
      <c r="J169" s="80"/>
      <c r="K169" s="95" t="s">
        <v>145</v>
      </c>
      <c r="L169" s="252">
        <f>IFERROR(_xlfn.XLOOKUP(Tabell13[[#This Row],[Produktkategori]], Tabell4[Velg kategori], Tabell4[Faktor]),"")</f>
        <v>0</v>
      </c>
      <c r="M169" s="253" t="str">
        <f>IFERROR(_xlfn.XLOOKUP(Tabell13[[#This Row],[Produktkategori]], Tabell4[Velg kategori], Tabell4[Avfallskategori]),"")</f>
        <v>Udefinert</v>
      </c>
      <c r="N169" s="95"/>
      <c r="O169" s="119"/>
      <c r="P169" s="80"/>
      <c r="Q169" s="127">
        <f t="shared" si="35"/>
        <v>0</v>
      </c>
      <c r="R169" s="127">
        <f t="shared" si="36"/>
        <v>0</v>
      </c>
      <c r="S169" s="127">
        <f t="shared" si="37"/>
        <v>0</v>
      </c>
      <c r="T169" s="127">
        <f t="shared" si="38"/>
        <v>0</v>
      </c>
      <c r="U169" s="127">
        <f t="shared" si="39"/>
        <v>0</v>
      </c>
      <c r="V169" s="127">
        <f t="shared" si="40"/>
        <v>0</v>
      </c>
      <c r="W169" s="102"/>
      <c r="X169" s="127">
        <f t="shared" si="41"/>
        <v>0</v>
      </c>
      <c r="Y169" s="127">
        <f>Tabell13[[#This Row],[Vekt (kg)]]-(Tabell13[[#This Row],[Vekt (kg)]]*Tabell13[[#This Row],[Gjenvinnbarhet]])</f>
        <v>0</v>
      </c>
      <c r="Z169" s="127">
        <f>Tabell13[[#This Row],[Vekt (kg)]]*Tabell13[[#This Row],[Gjenvinnbarhet]]</f>
        <v>0</v>
      </c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</row>
    <row r="170" spans="1:228" s="5" customFormat="1" ht="12.95" customHeight="1">
      <c r="A170" s="1"/>
      <c r="B170" s="251" t="s">
        <v>141</v>
      </c>
      <c r="C170" s="85" t="s">
        <v>142</v>
      </c>
      <c r="D170" s="91"/>
      <c r="E170" s="85" t="s">
        <v>143</v>
      </c>
      <c r="F170" s="250"/>
      <c r="G170" s="259"/>
      <c r="H170" s="93" t="s">
        <v>144</v>
      </c>
      <c r="I170" s="94"/>
      <c r="J170" s="80"/>
      <c r="K170" s="95" t="s">
        <v>145</v>
      </c>
      <c r="L170" s="252">
        <f>IFERROR(_xlfn.XLOOKUP(Tabell13[[#This Row],[Produktkategori]], Tabell4[Velg kategori], Tabell4[Faktor]),"")</f>
        <v>0</v>
      </c>
      <c r="M170" s="253" t="str">
        <f>IFERROR(_xlfn.XLOOKUP(Tabell13[[#This Row],[Produktkategori]], Tabell4[Velg kategori], Tabell4[Avfallskategori]),"")</f>
        <v>Udefinert</v>
      </c>
      <c r="N170" s="95"/>
      <c r="O170" s="119"/>
      <c r="P170" s="80"/>
      <c r="Q170" s="127">
        <f t="shared" si="35"/>
        <v>0</v>
      </c>
      <c r="R170" s="127">
        <f t="shared" si="36"/>
        <v>0</v>
      </c>
      <c r="S170" s="127">
        <f t="shared" si="37"/>
        <v>0</v>
      </c>
      <c r="T170" s="127">
        <f t="shared" si="38"/>
        <v>0</v>
      </c>
      <c r="U170" s="127">
        <f t="shared" si="39"/>
        <v>0</v>
      </c>
      <c r="V170" s="127">
        <f t="shared" si="40"/>
        <v>0</v>
      </c>
      <c r="W170" s="102"/>
      <c r="X170" s="127">
        <f t="shared" si="41"/>
        <v>0</v>
      </c>
      <c r="Y170" s="127">
        <f>Tabell13[[#This Row],[Vekt (kg)]]-(Tabell13[[#This Row],[Vekt (kg)]]*Tabell13[[#This Row],[Gjenvinnbarhet]])</f>
        <v>0</v>
      </c>
      <c r="Z170" s="127">
        <f>Tabell13[[#This Row],[Vekt (kg)]]*Tabell13[[#This Row],[Gjenvinnbarhet]]</f>
        <v>0</v>
      </c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</row>
    <row r="171" spans="1:228" s="5" customFormat="1" ht="12.95" customHeight="1">
      <c r="A171" s="1"/>
      <c r="B171" s="251" t="s">
        <v>141</v>
      </c>
      <c r="C171" s="85" t="s">
        <v>142</v>
      </c>
      <c r="D171" s="91"/>
      <c r="E171" s="85" t="s">
        <v>143</v>
      </c>
      <c r="F171" s="250"/>
      <c r="G171" s="259"/>
      <c r="H171" s="93" t="s">
        <v>144</v>
      </c>
      <c r="I171" s="94"/>
      <c r="J171" s="80"/>
      <c r="K171" s="95" t="s">
        <v>145</v>
      </c>
      <c r="L171" s="252">
        <f>IFERROR(_xlfn.XLOOKUP(Tabell13[[#This Row],[Produktkategori]], Tabell4[Velg kategori], Tabell4[Faktor]),"")</f>
        <v>0</v>
      </c>
      <c r="M171" s="253" t="str">
        <f>IFERROR(_xlfn.XLOOKUP(Tabell13[[#This Row],[Produktkategori]], Tabell4[Velg kategori], Tabell4[Avfallskategori]),"")</f>
        <v>Udefinert</v>
      </c>
      <c r="N171" s="95"/>
      <c r="O171" s="119"/>
      <c r="P171" s="80"/>
      <c r="Q171" s="127">
        <f t="shared" si="35"/>
        <v>0</v>
      </c>
      <c r="R171" s="127">
        <f t="shared" si="36"/>
        <v>0</v>
      </c>
      <c r="S171" s="127">
        <f t="shared" si="37"/>
        <v>0</v>
      </c>
      <c r="T171" s="127">
        <f t="shared" si="38"/>
        <v>0</v>
      </c>
      <c r="U171" s="127">
        <f t="shared" si="39"/>
        <v>0</v>
      </c>
      <c r="V171" s="127">
        <f t="shared" si="40"/>
        <v>0</v>
      </c>
      <c r="W171" s="102"/>
      <c r="X171" s="127">
        <f t="shared" si="41"/>
        <v>0</v>
      </c>
      <c r="Y171" s="127">
        <f>Tabell13[[#This Row],[Vekt (kg)]]-(Tabell13[[#This Row],[Vekt (kg)]]*Tabell13[[#This Row],[Gjenvinnbarhet]])</f>
        <v>0</v>
      </c>
      <c r="Z171" s="127">
        <f>Tabell13[[#This Row],[Vekt (kg)]]*Tabell13[[#This Row],[Gjenvinnbarhet]]</f>
        <v>0</v>
      </c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</row>
    <row r="172" spans="1:228" s="5" customFormat="1" ht="12.95" customHeight="1">
      <c r="A172" s="1"/>
      <c r="B172" s="251" t="s">
        <v>141</v>
      </c>
      <c r="C172" s="85" t="s">
        <v>142</v>
      </c>
      <c r="D172" s="91"/>
      <c r="E172" s="85" t="s">
        <v>143</v>
      </c>
      <c r="F172" s="250"/>
      <c r="G172" s="259"/>
      <c r="H172" s="93" t="s">
        <v>144</v>
      </c>
      <c r="I172" s="94"/>
      <c r="J172" s="80"/>
      <c r="K172" s="95" t="s">
        <v>145</v>
      </c>
      <c r="L172" s="252">
        <f>IFERROR(_xlfn.XLOOKUP(Tabell13[[#This Row],[Produktkategori]], Tabell4[Velg kategori], Tabell4[Faktor]),"")</f>
        <v>0</v>
      </c>
      <c r="M172" s="253" t="str">
        <f>IFERROR(_xlfn.XLOOKUP(Tabell13[[#This Row],[Produktkategori]], Tabell4[Velg kategori], Tabell4[Avfallskategori]),"")</f>
        <v>Udefinert</v>
      </c>
      <c r="N172" s="95"/>
      <c r="O172" s="119"/>
      <c r="P172" s="80"/>
      <c r="Q172" s="127">
        <f t="shared" si="35"/>
        <v>0</v>
      </c>
      <c r="R172" s="127">
        <f t="shared" si="36"/>
        <v>0</v>
      </c>
      <c r="S172" s="127">
        <f t="shared" si="37"/>
        <v>0</v>
      </c>
      <c r="T172" s="127">
        <f t="shared" si="38"/>
        <v>0</v>
      </c>
      <c r="U172" s="127">
        <f t="shared" si="39"/>
        <v>0</v>
      </c>
      <c r="V172" s="127">
        <f t="shared" si="40"/>
        <v>0</v>
      </c>
      <c r="W172" s="102"/>
      <c r="X172" s="127">
        <f t="shared" si="41"/>
        <v>0</v>
      </c>
      <c r="Y172" s="127">
        <f>Tabell13[[#This Row],[Vekt (kg)]]-(Tabell13[[#This Row],[Vekt (kg)]]*Tabell13[[#This Row],[Gjenvinnbarhet]])</f>
        <v>0</v>
      </c>
      <c r="Z172" s="127">
        <f>Tabell13[[#This Row],[Vekt (kg)]]*Tabell13[[#This Row],[Gjenvinnbarhet]]</f>
        <v>0</v>
      </c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</row>
    <row r="173" spans="1:228" s="5" customFormat="1" ht="12.95" customHeight="1">
      <c r="A173" s="1"/>
      <c r="B173" s="251" t="s">
        <v>141</v>
      </c>
      <c r="C173" s="85" t="s">
        <v>142</v>
      </c>
      <c r="D173" s="91"/>
      <c r="E173" s="85" t="s">
        <v>143</v>
      </c>
      <c r="F173" s="250"/>
      <c r="G173" s="259"/>
      <c r="H173" s="93" t="s">
        <v>144</v>
      </c>
      <c r="I173" s="94"/>
      <c r="J173" s="80"/>
      <c r="K173" s="95" t="s">
        <v>145</v>
      </c>
      <c r="L173" s="252">
        <f>IFERROR(_xlfn.XLOOKUP(Tabell13[[#This Row],[Produktkategori]], Tabell4[Velg kategori], Tabell4[Faktor]),"")</f>
        <v>0</v>
      </c>
      <c r="M173" s="253" t="str">
        <f>IFERROR(_xlfn.XLOOKUP(Tabell13[[#This Row],[Produktkategori]], Tabell4[Velg kategori], Tabell4[Avfallskategori]),"")</f>
        <v>Udefinert</v>
      </c>
      <c r="N173" s="95"/>
      <c r="O173" s="119"/>
      <c r="P173" s="80"/>
      <c r="Q173" s="127">
        <f t="shared" si="35"/>
        <v>0</v>
      </c>
      <c r="R173" s="127">
        <f t="shared" si="36"/>
        <v>0</v>
      </c>
      <c r="S173" s="127">
        <f t="shared" si="37"/>
        <v>0</v>
      </c>
      <c r="T173" s="127">
        <f t="shared" si="38"/>
        <v>0</v>
      </c>
      <c r="U173" s="127">
        <f t="shared" si="39"/>
        <v>0</v>
      </c>
      <c r="V173" s="127">
        <f t="shared" si="40"/>
        <v>0</v>
      </c>
      <c r="W173" s="102"/>
      <c r="X173" s="127">
        <f t="shared" si="41"/>
        <v>0</v>
      </c>
      <c r="Y173" s="127">
        <f>Tabell13[[#This Row],[Vekt (kg)]]-(Tabell13[[#This Row],[Vekt (kg)]]*Tabell13[[#This Row],[Gjenvinnbarhet]])</f>
        <v>0</v>
      </c>
      <c r="Z173" s="127">
        <f>Tabell13[[#This Row],[Vekt (kg)]]*Tabell13[[#This Row],[Gjenvinnbarhet]]</f>
        <v>0</v>
      </c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</row>
    <row r="174" spans="1:228" s="5" customFormat="1" ht="12.95" customHeight="1">
      <c r="A174" s="1"/>
      <c r="B174" s="251" t="s">
        <v>141</v>
      </c>
      <c r="C174" s="85" t="s">
        <v>142</v>
      </c>
      <c r="D174" s="91"/>
      <c r="E174" s="85" t="s">
        <v>143</v>
      </c>
      <c r="F174" s="250"/>
      <c r="G174" s="259"/>
      <c r="H174" s="93" t="s">
        <v>144</v>
      </c>
      <c r="I174" s="97"/>
      <c r="J174" s="80"/>
      <c r="K174" s="95" t="s">
        <v>145</v>
      </c>
      <c r="L174" s="252">
        <f>IFERROR(_xlfn.XLOOKUP(Tabell13[[#This Row],[Produktkategori]], Tabell4[Velg kategori], Tabell4[Faktor]),"")</f>
        <v>0</v>
      </c>
      <c r="M174" s="253" t="str">
        <f>IFERROR(_xlfn.XLOOKUP(Tabell13[[#This Row],[Produktkategori]], Tabell4[Velg kategori], Tabell4[Avfallskategori]),"")</f>
        <v>Udefinert</v>
      </c>
      <c r="N174" s="108"/>
      <c r="O174" s="120"/>
      <c r="P174" s="80"/>
      <c r="Q174" s="127">
        <f t="shared" si="35"/>
        <v>0</v>
      </c>
      <c r="R174" s="127">
        <f t="shared" si="36"/>
        <v>0</v>
      </c>
      <c r="S174" s="127">
        <f t="shared" si="37"/>
        <v>0</v>
      </c>
      <c r="T174" s="127">
        <f t="shared" si="38"/>
        <v>0</v>
      </c>
      <c r="U174" s="127">
        <f t="shared" si="39"/>
        <v>0</v>
      </c>
      <c r="V174" s="127">
        <f t="shared" si="40"/>
        <v>0</v>
      </c>
      <c r="W174" s="105"/>
      <c r="X174" s="127">
        <f t="shared" si="41"/>
        <v>0</v>
      </c>
      <c r="Y174" s="127">
        <f>Tabell13[[#This Row],[Vekt (kg)]]-(Tabell13[[#This Row],[Vekt (kg)]]*Tabell13[[#This Row],[Gjenvinnbarhet]])</f>
        <v>0</v>
      </c>
      <c r="Z174" s="127">
        <f>Tabell13[[#This Row],[Vekt (kg)]]*Tabell13[[#This Row],[Gjenvinnbarhet]]</f>
        <v>0</v>
      </c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</row>
    <row r="175" spans="1:228" s="1" customFormat="1" ht="12.95">
      <c r="K175" s="4"/>
      <c r="L175" s="4"/>
      <c r="M175" s="4"/>
      <c r="N175" s="4"/>
      <c r="O175" s="4"/>
      <c r="P175" s="80"/>
      <c r="Q175" s="106"/>
      <c r="R175" s="106"/>
      <c r="S175" s="106"/>
      <c r="T175" s="106"/>
      <c r="U175" s="106"/>
      <c r="V175" s="106"/>
      <c r="W175" s="106"/>
      <c r="X175" s="106"/>
      <c r="Y175" s="106"/>
      <c r="Z175" s="106"/>
    </row>
    <row r="176" spans="1:228" s="1" customFormat="1" ht="12.95">
      <c r="K176" s="4"/>
      <c r="L176" s="4"/>
      <c r="M176" s="4"/>
      <c r="N176" s="4"/>
      <c r="O176" s="4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</row>
    <row r="177" spans="11:26" s="1" customFormat="1" ht="12.95">
      <c r="K177" s="4"/>
      <c r="L177" s="4"/>
      <c r="M177" s="4"/>
      <c r="N177" s="4"/>
      <c r="O177" s="4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</row>
    <row r="178" spans="11:26" s="1" customFormat="1" ht="12.95">
      <c r="K178" s="4"/>
      <c r="L178" s="4"/>
      <c r="M178" s="4"/>
      <c r="N178" s="4"/>
      <c r="O178" s="4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</row>
    <row r="179" spans="11:26" s="1" customFormat="1" ht="12.95">
      <c r="K179" s="4"/>
      <c r="L179" s="4"/>
      <c r="M179" s="4"/>
      <c r="N179" s="4"/>
      <c r="O179" s="4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</row>
    <row r="180" spans="11:26" s="1" customFormat="1" ht="12.95">
      <c r="K180" s="4"/>
      <c r="L180" s="4"/>
      <c r="M180" s="4"/>
      <c r="N180" s="4"/>
      <c r="O180" s="4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</row>
    <row r="181" spans="11:26" s="1" customFormat="1" ht="12.95">
      <c r="K181" s="4"/>
      <c r="L181" s="4"/>
      <c r="M181" s="4"/>
      <c r="N181" s="4"/>
      <c r="O181" s="4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</row>
    <row r="182" spans="11:26" s="1" customFormat="1" ht="12.95">
      <c r="K182" s="4"/>
      <c r="L182" s="4"/>
      <c r="M182" s="4"/>
      <c r="N182" s="4"/>
      <c r="O182" s="4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</row>
    <row r="183" spans="11:26" s="1" customFormat="1" ht="12.95">
      <c r="K183" s="4"/>
      <c r="L183" s="4"/>
      <c r="M183" s="4"/>
      <c r="N183" s="4"/>
      <c r="O183" s="4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</row>
    <row r="184" spans="11:26" s="1" customFormat="1" ht="12.95">
      <c r="K184" s="4"/>
      <c r="L184" s="4"/>
      <c r="M184" s="4"/>
      <c r="N184" s="4"/>
      <c r="O184" s="4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</row>
    <row r="185" spans="11:26" s="1" customFormat="1" ht="12.95">
      <c r="K185" s="4"/>
      <c r="L185" s="4"/>
      <c r="M185" s="4"/>
      <c r="N185" s="4"/>
      <c r="O185" s="4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</row>
    <row r="186" spans="11:26" s="1" customFormat="1" ht="12.95">
      <c r="K186" s="4"/>
      <c r="L186" s="4"/>
      <c r="M186" s="4"/>
      <c r="N186" s="4"/>
      <c r="O186" s="4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</row>
    <row r="187" spans="11:26" s="1" customFormat="1" ht="12.95">
      <c r="K187" s="4"/>
      <c r="L187" s="4"/>
      <c r="M187" s="4"/>
      <c r="N187" s="4"/>
      <c r="O187" s="4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</row>
    <row r="188" spans="11:26" s="1" customFormat="1" ht="12.95">
      <c r="K188" s="4"/>
      <c r="L188" s="4"/>
      <c r="M188" s="4"/>
      <c r="N188" s="4"/>
      <c r="O188" s="4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</row>
    <row r="189" spans="11:26" s="1" customFormat="1" ht="12.95">
      <c r="K189" s="4"/>
      <c r="L189" s="4"/>
      <c r="M189" s="4"/>
      <c r="N189" s="4"/>
      <c r="O189" s="4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</row>
    <row r="190" spans="11:26" s="1" customFormat="1" ht="12.95">
      <c r="K190" s="4"/>
      <c r="L190" s="4"/>
      <c r="M190" s="4"/>
      <c r="N190" s="4"/>
      <c r="O190" s="4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</row>
    <row r="191" spans="11:26" s="1" customFormat="1" ht="12.95">
      <c r="K191" s="4"/>
      <c r="L191" s="4"/>
      <c r="M191" s="4"/>
      <c r="N191" s="4"/>
      <c r="O191" s="4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</row>
    <row r="192" spans="11:26" s="1" customFormat="1" ht="12.95">
      <c r="K192" s="4"/>
      <c r="L192" s="4"/>
      <c r="M192" s="4"/>
      <c r="N192" s="4"/>
      <c r="O192" s="4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</row>
    <row r="193" spans="11:26" s="1" customFormat="1" ht="12.95">
      <c r="K193" s="4"/>
      <c r="L193" s="4"/>
      <c r="M193" s="4"/>
      <c r="N193" s="4"/>
      <c r="O193" s="4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</row>
    <row r="194" spans="11:26" s="1" customFormat="1" ht="12.95">
      <c r="K194" s="4"/>
      <c r="L194" s="4"/>
      <c r="M194" s="4"/>
      <c r="N194" s="4"/>
      <c r="O194" s="4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</row>
    <row r="195" spans="11:26" s="1" customFormat="1" ht="12.95">
      <c r="K195" s="4"/>
      <c r="L195" s="4"/>
      <c r="M195" s="4"/>
      <c r="N195" s="4"/>
      <c r="O195" s="4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</row>
    <row r="196" spans="11:26" s="1" customFormat="1" ht="12.95">
      <c r="K196" s="4"/>
      <c r="L196" s="4"/>
      <c r="M196" s="4"/>
      <c r="N196" s="4"/>
      <c r="O196" s="4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</row>
    <row r="197" spans="11:26" s="1" customFormat="1" ht="12.95">
      <c r="K197" s="4"/>
      <c r="L197" s="4"/>
      <c r="M197" s="4"/>
      <c r="N197" s="4"/>
      <c r="O197" s="4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</row>
    <row r="198" spans="11:26" s="1" customFormat="1" ht="12.95">
      <c r="K198" s="4"/>
      <c r="L198" s="4"/>
      <c r="M198" s="4"/>
      <c r="N198" s="4"/>
      <c r="O198" s="4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</row>
    <row r="199" spans="11:26" s="1" customFormat="1" ht="12.95">
      <c r="K199" s="4"/>
      <c r="L199" s="4"/>
      <c r="M199" s="4"/>
      <c r="N199" s="4"/>
      <c r="O199" s="4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</row>
    <row r="200" spans="11:26" s="1" customFormat="1" ht="12.95">
      <c r="K200" s="4"/>
      <c r="L200" s="4"/>
      <c r="M200" s="4"/>
      <c r="N200" s="4"/>
      <c r="O200" s="4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</row>
    <row r="201" spans="11:26" s="1" customFormat="1" ht="12.95">
      <c r="K201" s="4"/>
      <c r="L201" s="4"/>
      <c r="M201" s="4"/>
      <c r="N201" s="4"/>
      <c r="O201" s="4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</row>
    <row r="202" spans="11:26" s="1" customFormat="1" ht="12.95">
      <c r="K202" s="4"/>
      <c r="L202" s="4"/>
      <c r="M202" s="4"/>
      <c r="N202" s="4"/>
      <c r="O202" s="4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</row>
    <row r="203" spans="11:26" s="1" customFormat="1" ht="12.95">
      <c r="K203" s="4"/>
      <c r="L203" s="4"/>
      <c r="M203" s="4"/>
      <c r="N203" s="4"/>
      <c r="O203" s="4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</row>
    <row r="204" spans="11:26" s="1" customFormat="1" ht="12.95">
      <c r="K204" s="4"/>
      <c r="L204" s="4"/>
      <c r="M204" s="4"/>
      <c r="N204" s="4"/>
      <c r="O204" s="4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</row>
    <row r="205" spans="11:26" s="1" customFormat="1" ht="12.95">
      <c r="K205" s="4"/>
      <c r="L205" s="4"/>
      <c r="M205" s="4"/>
      <c r="N205" s="4"/>
      <c r="O205" s="4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</row>
    <row r="206" spans="11:26" s="1" customFormat="1" ht="12.95">
      <c r="K206" s="4"/>
      <c r="L206" s="4"/>
      <c r="M206" s="4"/>
      <c r="N206" s="4"/>
      <c r="O206" s="4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</row>
    <row r="207" spans="11:26" s="1" customFormat="1" ht="12.95">
      <c r="K207" s="4"/>
      <c r="L207" s="4"/>
      <c r="M207" s="4"/>
      <c r="N207" s="4"/>
      <c r="O207" s="4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</row>
    <row r="208" spans="11:26" s="1" customFormat="1" ht="12.95">
      <c r="K208" s="4"/>
      <c r="L208" s="4"/>
      <c r="M208" s="4"/>
      <c r="N208" s="4"/>
      <c r="O208" s="4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</row>
    <row r="209" spans="11:26" s="1" customFormat="1" ht="12.95">
      <c r="K209" s="4"/>
      <c r="L209" s="4"/>
      <c r="M209" s="4"/>
      <c r="N209" s="4"/>
      <c r="O209" s="4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</row>
    <row r="210" spans="11:26" s="1" customFormat="1" ht="12.95">
      <c r="K210" s="4"/>
      <c r="L210" s="4"/>
      <c r="M210" s="4"/>
      <c r="N210" s="4"/>
      <c r="O210" s="4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</row>
    <row r="211" spans="11:26" s="1" customFormat="1" ht="12.95">
      <c r="K211" s="4"/>
      <c r="L211" s="4"/>
      <c r="M211" s="4"/>
      <c r="N211" s="4"/>
      <c r="O211" s="4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</row>
    <row r="212" spans="11:26" s="1" customFormat="1" ht="12.95">
      <c r="K212" s="4"/>
      <c r="L212" s="4"/>
      <c r="M212" s="4"/>
      <c r="N212" s="4"/>
      <c r="O212" s="4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</row>
    <row r="213" spans="11:26" s="1" customFormat="1" ht="12.95">
      <c r="K213" s="4"/>
      <c r="L213" s="4"/>
      <c r="M213" s="4"/>
      <c r="N213" s="4"/>
      <c r="O213" s="4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</row>
    <row r="214" spans="11:26" s="1" customFormat="1" ht="12.95">
      <c r="K214" s="4"/>
      <c r="L214" s="4"/>
      <c r="M214" s="4"/>
      <c r="N214" s="4"/>
      <c r="O214" s="4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</row>
    <row r="215" spans="11:26" s="1" customFormat="1" ht="12.95">
      <c r="K215" s="4"/>
      <c r="L215" s="4"/>
      <c r="M215" s="4"/>
      <c r="N215" s="4"/>
      <c r="O215" s="4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</row>
    <row r="216" spans="11:26" s="1" customFormat="1" ht="12.95">
      <c r="K216" s="4"/>
      <c r="L216" s="4"/>
      <c r="M216" s="4"/>
      <c r="N216" s="4"/>
      <c r="O216" s="4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</row>
    <row r="217" spans="11:26" s="1" customFormat="1" ht="12.95">
      <c r="K217" s="4"/>
      <c r="L217" s="4"/>
      <c r="M217" s="4"/>
      <c r="N217" s="4"/>
      <c r="O217" s="4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</row>
    <row r="218" spans="11:26" s="1" customFormat="1" ht="12.95">
      <c r="K218" s="4"/>
      <c r="L218" s="4"/>
      <c r="M218" s="4"/>
      <c r="N218" s="4"/>
      <c r="O218" s="4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</row>
    <row r="219" spans="11:26" s="1" customFormat="1" ht="12.95">
      <c r="K219" s="4"/>
      <c r="L219" s="4"/>
      <c r="M219" s="4"/>
      <c r="N219" s="4"/>
      <c r="O219" s="4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</row>
    <row r="220" spans="11:26" s="1" customFormat="1" ht="12.95">
      <c r="K220" s="4"/>
      <c r="L220" s="4"/>
      <c r="M220" s="4"/>
      <c r="N220" s="4"/>
      <c r="O220" s="4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</row>
    <row r="221" spans="11:26" s="1" customFormat="1" ht="12.95">
      <c r="K221" s="4"/>
      <c r="L221" s="4"/>
      <c r="M221" s="4"/>
      <c r="N221" s="4"/>
      <c r="O221" s="4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</row>
    <row r="222" spans="11:26" s="1" customFormat="1" ht="12.95">
      <c r="K222" s="4"/>
      <c r="L222" s="4"/>
      <c r="M222" s="4"/>
      <c r="N222" s="4"/>
      <c r="O222" s="4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</row>
    <row r="223" spans="11:26" s="1" customFormat="1" ht="12.95">
      <c r="K223" s="4"/>
      <c r="L223" s="4"/>
      <c r="M223" s="4"/>
      <c r="N223" s="4"/>
      <c r="O223" s="4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</row>
    <row r="224" spans="11:26" s="1" customFormat="1" ht="12.95">
      <c r="K224" s="4"/>
      <c r="L224" s="4"/>
      <c r="M224" s="4"/>
      <c r="N224" s="4"/>
      <c r="O224" s="4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</row>
    <row r="225" spans="11:26" s="1" customFormat="1" ht="13.35" customHeight="1">
      <c r="K225" s="4"/>
      <c r="L225" s="4"/>
      <c r="M225" s="4"/>
      <c r="N225" s="4"/>
      <c r="O225" s="4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</row>
    <row r="226" spans="11:26" s="1" customFormat="1" ht="12.95">
      <c r="K226" s="4"/>
      <c r="L226" s="4"/>
      <c r="M226" s="4"/>
      <c r="N226" s="4"/>
      <c r="O226" s="4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</row>
    <row r="227" spans="11:26" s="1" customFormat="1" ht="12.95">
      <c r="K227" s="4"/>
      <c r="L227" s="4"/>
      <c r="M227" s="4"/>
      <c r="N227" s="4"/>
      <c r="O227" s="4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</row>
    <row r="228" spans="11:26" s="1" customFormat="1" ht="12.95">
      <c r="K228" s="4"/>
      <c r="L228" s="4"/>
      <c r="M228" s="4"/>
      <c r="N228" s="4"/>
      <c r="O228" s="4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</row>
    <row r="229" spans="11:26" s="1" customFormat="1" ht="12.95">
      <c r="K229" s="4"/>
      <c r="L229" s="4"/>
      <c r="M229" s="4"/>
      <c r="N229" s="4"/>
      <c r="O229" s="4"/>
      <c r="P229" s="80"/>
      <c r="Q229" s="80"/>
      <c r="R229" s="80"/>
      <c r="S229" s="80"/>
      <c r="T229" s="80"/>
      <c r="U229" s="80"/>
      <c r="V229" s="80"/>
      <c r="W229" s="80"/>
      <c r="X229" s="353"/>
      <c r="Y229" s="353"/>
      <c r="Z229" s="353"/>
    </row>
    <row r="230" spans="11:26" s="1" customFormat="1" ht="12.95">
      <c r="K230" s="4"/>
      <c r="L230" s="4"/>
      <c r="M230" s="4"/>
      <c r="N230" s="4"/>
      <c r="O230" s="4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</row>
    <row r="231" spans="11:26" s="1" customFormat="1" ht="12.95">
      <c r="K231" s="4"/>
      <c r="L231" s="4"/>
      <c r="M231" s="4"/>
      <c r="N231" s="4"/>
      <c r="O231" s="4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</row>
    <row r="232" spans="11:26" s="1" customFormat="1" ht="12.95">
      <c r="K232" s="4"/>
      <c r="L232" s="4"/>
      <c r="M232" s="4"/>
      <c r="N232" s="4"/>
      <c r="O232" s="4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</row>
    <row r="233" spans="11:26" s="1" customFormat="1" ht="12.95">
      <c r="K233" s="4"/>
      <c r="L233" s="4"/>
      <c r="M233" s="4"/>
      <c r="N233" s="4"/>
      <c r="O233" s="4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</row>
    <row r="234" spans="11:26" s="1" customFormat="1" ht="12.95">
      <c r="K234" s="4"/>
      <c r="L234" s="4"/>
      <c r="M234" s="4"/>
      <c r="N234" s="4"/>
      <c r="O234" s="4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</row>
    <row r="235" spans="11:26" s="1" customFormat="1" ht="12.95">
      <c r="K235" s="4"/>
      <c r="L235" s="4"/>
      <c r="M235" s="4"/>
      <c r="N235" s="4"/>
      <c r="O235" s="4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</row>
    <row r="236" spans="11:26" s="1" customFormat="1" ht="12.95">
      <c r="K236" s="4"/>
      <c r="L236" s="4"/>
      <c r="M236" s="4"/>
      <c r="N236" s="4"/>
      <c r="O236" s="4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</row>
    <row r="237" spans="11:26" s="1" customFormat="1" ht="12.95">
      <c r="K237" s="4"/>
      <c r="L237" s="4"/>
      <c r="M237" s="4"/>
      <c r="N237" s="4"/>
      <c r="O237" s="4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</row>
    <row r="238" spans="11:26" s="1" customFormat="1" ht="12.95">
      <c r="K238" s="4"/>
      <c r="L238" s="4"/>
      <c r="M238" s="4"/>
      <c r="N238" s="4"/>
      <c r="O238" s="4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</row>
    <row r="239" spans="11:26" s="1" customFormat="1" ht="12.95">
      <c r="K239" s="4"/>
      <c r="L239" s="4"/>
      <c r="M239" s="4"/>
      <c r="N239" s="4"/>
      <c r="O239" s="4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</row>
    <row r="240" spans="11:26" s="1" customFormat="1" ht="12.95">
      <c r="K240" s="4"/>
      <c r="L240" s="4"/>
      <c r="M240" s="4"/>
      <c r="N240" s="4"/>
      <c r="O240" s="4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</row>
    <row r="241" spans="11:26" s="1" customFormat="1" ht="12.95">
      <c r="K241" s="4"/>
      <c r="L241" s="4"/>
      <c r="M241" s="4"/>
      <c r="N241" s="4"/>
      <c r="O241" s="4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</row>
    <row r="242" spans="11:26" s="1" customFormat="1" ht="12.95">
      <c r="K242" s="4"/>
      <c r="L242" s="4"/>
      <c r="M242" s="4"/>
      <c r="N242" s="4"/>
      <c r="O242" s="4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</row>
    <row r="243" spans="11:26" s="1" customFormat="1" ht="12.95">
      <c r="K243" s="4"/>
      <c r="L243" s="4"/>
      <c r="M243" s="4"/>
      <c r="N243" s="4"/>
      <c r="O243" s="4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</row>
    <row r="244" spans="11:26" s="1" customFormat="1" ht="12.95">
      <c r="K244" s="4"/>
      <c r="L244" s="4"/>
      <c r="M244" s="4"/>
      <c r="N244" s="4"/>
      <c r="O244" s="4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</row>
    <row r="245" spans="11:26" s="1" customFormat="1" ht="12.95">
      <c r="K245" s="4"/>
      <c r="L245" s="4"/>
      <c r="M245" s="4"/>
      <c r="N245" s="4"/>
      <c r="O245" s="4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</row>
    <row r="246" spans="11:26" s="1" customFormat="1" ht="12.95">
      <c r="K246" s="4"/>
      <c r="L246" s="4"/>
      <c r="M246" s="4"/>
      <c r="N246" s="4"/>
      <c r="O246" s="4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</row>
    <row r="247" spans="11:26" s="1" customFormat="1" ht="12.95">
      <c r="K247" s="4"/>
      <c r="L247" s="4"/>
      <c r="M247" s="4"/>
      <c r="N247" s="4"/>
      <c r="O247" s="4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</row>
    <row r="248" spans="11:26" s="1" customFormat="1" ht="12.95">
      <c r="K248" s="4"/>
      <c r="L248" s="4"/>
      <c r="M248" s="4"/>
      <c r="N248" s="4"/>
      <c r="O248" s="4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</row>
    <row r="249" spans="11:26" s="1" customFormat="1" ht="13.35" customHeight="1">
      <c r="K249" s="4"/>
      <c r="L249" s="4"/>
      <c r="M249" s="4"/>
      <c r="N249" s="4"/>
      <c r="O249" s="4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</row>
    <row r="250" spans="11:26" s="1" customFormat="1" ht="12.95">
      <c r="K250" s="4"/>
      <c r="L250" s="4"/>
      <c r="M250" s="4"/>
      <c r="N250" s="4"/>
      <c r="O250" s="4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</row>
    <row r="251" spans="11:26" s="1" customFormat="1" ht="15" customHeight="1">
      <c r="K251" s="4"/>
      <c r="L251" s="4"/>
      <c r="M251" s="4"/>
      <c r="N251" s="4"/>
      <c r="O251" s="4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</row>
    <row r="252" spans="11:26" s="1" customFormat="1" ht="15" customHeight="1">
      <c r="K252" s="4"/>
      <c r="L252" s="4"/>
      <c r="M252" s="4"/>
      <c r="N252" s="4"/>
      <c r="O252" s="4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</row>
    <row r="253" spans="11:26" s="1" customFormat="1" ht="13.35" customHeight="1">
      <c r="K253" s="4"/>
      <c r="L253" s="4"/>
      <c r="M253" s="4"/>
      <c r="N253" s="4"/>
      <c r="O253" s="4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</row>
    <row r="254" spans="11:26" s="1" customFormat="1" ht="15" customHeight="1">
      <c r="K254" s="4"/>
      <c r="L254" s="4"/>
      <c r="M254" s="4"/>
      <c r="N254" s="4"/>
      <c r="O254" s="4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</row>
    <row r="255" spans="11:26" s="1" customFormat="1" ht="15" customHeight="1">
      <c r="K255" s="4"/>
      <c r="L255" s="4"/>
      <c r="M255" s="4"/>
      <c r="N255" s="4"/>
      <c r="O255" s="4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</row>
    <row r="256" spans="11:26" s="1" customFormat="1" ht="12.95">
      <c r="K256" s="4"/>
      <c r="L256" s="4"/>
      <c r="M256" s="4"/>
      <c r="N256" s="4"/>
      <c r="O256" s="4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</row>
    <row r="257" spans="11:26" s="1" customFormat="1" ht="14.1" customHeight="1">
      <c r="K257" s="4"/>
      <c r="L257" s="4"/>
      <c r="M257" s="4"/>
      <c r="N257" s="4"/>
      <c r="O257" s="4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</row>
    <row r="258" spans="11:26" s="1" customFormat="1" ht="12.95">
      <c r="K258" s="4"/>
      <c r="L258" s="4"/>
      <c r="M258" s="4"/>
      <c r="N258" s="4"/>
      <c r="O258" s="4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</row>
    <row r="259" spans="11:26" s="1" customFormat="1" ht="12.95">
      <c r="K259" s="4"/>
      <c r="L259" s="4"/>
      <c r="M259" s="4"/>
      <c r="N259" s="4"/>
      <c r="O259" s="4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</row>
    <row r="260" spans="11:26" s="1" customFormat="1" ht="12.95">
      <c r="K260" s="4"/>
      <c r="L260" s="4"/>
      <c r="M260" s="4"/>
      <c r="N260" s="4"/>
      <c r="O260" s="4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</row>
    <row r="261" spans="11:26" s="1" customFormat="1" ht="12.95">
      <c r="K261" s="4"/>
      <c r="L261" s="4"/>
      <c r="M261" s="4"/>
      <c r="N261" s="4"/>
      <c r="O261" s="4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</row>
    <row r="262" spans="11:26" s="1" customFormat="1" ht="12.95">
      <c r="K262" s="4"/>
      <c r="L262" s="4"/>
      <c r="M262" s="4"/>
      <c r="N262" s="4"/>
      <c r="O262" s="4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</row>
    <row r="263" spans="11:26" s="1" customFormat="1" ht="12.95">
      <c r="K263" s="4"/>
      <c r="L263" s="4"/>
      <c r="M263" s="4"/>
      <c r="N263" s="4"/>
      <c r="O263" s="4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</row>
    <row r="264" spans="11:26" s="1" customFormat="1" ht="12.95">
      <c r="K264" s="4"/>
      <c r="L264" s="4"/>
      <c r="M264" s="4"/>
      <c r="N264" s="4"/>
      <c r="O264" s="4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</row>
    <row r="265" spans="11:26" s="1" customFormat="1" ht="12.95">
      <c r="K265" s="4"/>
      <c r="L265" s="4"/>
      <c r="M265" s="4"/>
      <c r="N265" s="4"/>
      <c r="O265" s="4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</row>
    <row r="266" spans="11:26" s="1" customFormat="1" ht="12.95">
      <c r="K266" s="4"/>
      <c r="L266" s="4"/>
      <c r="M266" s="4"/>
      <c r="N266" s="4"/>
      <c r="O266" s="4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</row>
    <row r="267" spans="11:26" s="1" customFormat="1" ht="12.95">
      <c r="K267" s="4"/>
      <c r="L267" s="4"/>
      <c r="M267" s="4"/>
      <c r="N267" s="4"/>
      <c r="O267" s="4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</row>
    <row r="268" spans="11:26" s="1" customFormat="1" ht="12.95">
      <c r="K268" s="4"/>
      <c r="L268" s="4"/>
      <c r="M268" s="4"/>
      <c r="N268" s="4"/>
      <c r="O268" s="4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</row>
    <row r="269" spans="11:26" s="1" customFormat="1" ht="12.95">
      <c r="K269" s="4"/>
      <c r="L269" s="4"/>
      <c r="M269" s="4"/>
      <c r="N269" s="4"/>
      <c r="O269" s="4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</row>
    <row r="270" spans="11:26" s="1" customFormat="1" ht="12.95">
      <c r="K270" s="4"/>
      <c r="L270" s="4"/>
      <c r="M270" s="4"/>
      <c r="N270" s="4"/>
      <c r="O270" s="4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</row>
    <row r="271" spans="11:26" s="1" customFormat="1" ht="12.95">
      <c r="K271" s="4"/>
      <c r="L271" s="4"/>
      <c r="M271" s="4"/>
      <c r="N271" s="4"/>
      <c r="O271" s="4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</row>
    <row r="272" spans="11:26" s="1" customFormat="1" ht="12.95">
      <c r="K272" s="4"/>
      <c r="L272" s="4"/>
      <c r="M272" s="4"/>
      <c r="N272" s="4"/>
      <c r="O272" s="4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</row>
    <row r="273" spans="11:26" s="1" customFormat="1" ht="12.95">
      <c r="K273" s="4"/>
      <c r="L273" s="4"/>
      <c r="M273" s="4"/>
      <c r="N273" s="4"/>
      <c r="O273" s="4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</row>
    <row r="274" spans="11:26" s="1" customFormat="1" ht="12.95">
      <c r="K274" s="4"/>
      <c r="L274" s="4"/>
      <c r="M274" s="4"/>
      <c r="N274" s="4"/>
      <c r="O274" s="4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</row>
    <row r="275" spans="11:26" s="1" customFormat="1" ht="12.95">
      <c r="K275" s="4"/>
      <c r="L275" s="4"/>
      <c r="M275" s="4"/>
      <c r="N275" s="4"/>
      <c r="O275" s="4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</row>
    <row r="276" spans="11:26" s="1" customFormat="1" ht="12.95">
      <c r="K276" s="4"/>
      <c r="L276" s="4"/>
      <c r="M276" s="4"/>
      <c r="N276" s="4"/>
      <c r="O276" s="4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</row>
    <row r="277" spans="11:26" s="1" customFormat="1" ht="12.95">
      <c r="K277" s="4"/>
      <c r="L277" s="4"/>
      <c r="M277" s="4"/>
      <c r="N277" s="4"/>
      <c r="O277" s="4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</row>
    <row r="278" spans="11:26" s="1" customFormat="1" ht="12.95">
      <c r="K278" s="4"/>
      <c r="L278" s="4"/>
      <c r="M278" s="4"/>
      <c r="N278" s="4"/>
      <c r="O278" s="4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</row>
    <row r="279" spans="11:26" s="1" customFormat="1" ht="12.95">
      <c r="K279" s="4"/>
      <c r="L279" s="4"/>
      <c r="M279" s="4"/>
      <c r="N279" s="4"/>
      <c r="O279" s="4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</row>
    <row r="280" spans="11:26" s="1" customFormat="1" ht="12.95">
      <c r="K280" s="4"/>
      <c r="L280" s="4"/>
      <c r="M280" s="4"/>
      <c r="N280" s="4"/>
      <c r="O280" s="4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</row>
    <row r="281" spans="11:26" s="1" customFormat="1" ht="12.95">
      <c r="K281" s="4"/>
      <c r="L281" s="4"/>
      <c r="M281" s="4"/>
      <c r="N281" s="4"/>
      <c r="O281" s="4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</row>
    <row r="282" spans="11:26" s="1" customFormat="1" ht="12.95">
      <c r="K282" s="4"/>
      <c r="L282" s="4"/>
      <c r="M282" s="4"/>
      <c r="N282" s="4"/>
      <c r="O282" s="4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</row>
    <row r="283" spans="11:26" s="1" customFormat="1" ht="12.95">
      <c r="K283" s="4"/>
      <c r="L283" s="4"/>
      <c r="M283" s="4"/>
      <c r="N283" s="4"/>
      <c r="O283" s="4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</row>
    <row r="284" spans="11:26" s="1" customFormat="1" ht="12.95">
      <c r="K284" s="4"/>
      <c r="L284" s="4"/>
      <c r="M284" s="4"/>
      <c r="N284" s="4"/>
      <c r="O284" s="4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</row>
    <row r="285" spans="11:26" s="1" customFormat="1" ht="12.95">
      <c r="K285" s="4"/>
      <c r="L285" s="4"/>
      <c r="M285" s="4"/>
      <c r="N285" s="4"/>
      <c r="O285" s="4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</row>
    <row r="286" spans="11:26" s="1" customFormat="1" ht="12.95">
      <c r="K286" s="4"/>
      <c r="L286" s="4"/>
      <c r="M286" s="4"/>
      <c r="N286" s="4"/>
      <c r="O286" s="4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</row>
    <row r="287" spans="11:26" s="1" customFormat="1" ht="12.95">
      <c r="K287" s="4"/>
      <c r="L287" s="4"/>
      <c r="M287" s="4"/>
      <c r="N287" s="4"/>
      <c r="O287" s="4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</row>
    <row r="288" spans="11:26" s="1" customFormat="1" ht="12.95">
      <c r="K288" s="4"/>
      <c r="L288" s="4"/>
      <c r="M288" s="4"/>
      <c r="N288" s="4"/>
      <c r="O288" s="4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</row>
    <row r="289" spans="11:26" s="1" customFormat="1" ht="12.95">
      <c r="K289" s="4"/>
      <c r="L289" s="4"/>
      <c r="M289" s="4"/>
      <c r="N289" s="4"/>
      <c r="O289" s="4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</row>
    <row r="290" spans="11:26" s="1" customFormat="1" ht="12.95">
      <c r="K290" s="4"/>
      <c r="L290" s="4"/>
      <c r="M290" s="4"/>
      <c r="N290" s="4"/>
      <c r="O290" s="4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</row>
    <row r="291" spans="11:26" s="1" customFormat="1" ht="12.95">
      <c r="K291" s="4"/>
      <c r="L291" s="4"/>
      <c r="M291" s="4"/>
      <c r="N291" s="4"/>
      <c r="O291" s="4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</row>
    <row r="292" spans="11:26" s="1" customFormat="1" ht="12.95">
      <c r="K292" s="4"/>
      <c r="L292" s="4"/>
      <c r="M292" s="4"/>
      <c r="N292" s="4"/>
      <c r="O292" s="4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</row>
    <row r="293" spans="11:26" s="1" customFormat="1" ht="12.95">
      <c r="K293" s="4"/>
      <c r="L293" s="4"/>
      <c r="M293" s="4"/>
      <c r="N293" s="4"/>
      <c r="O293" s="4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</row>
    <row r="294" spans="11:26" s="1" customFormat="1" ht="12.95">
      <c r="K294" s="4"/>
      <c r="L294" s="4"/>
      <c r="M294" s="4"/>
      <c r="N294" s="4"/>
      <c r="O294" s="4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</row>
    <row r="295" spans="11:26" s="1" customFormat="1" ht="12.95">
      <c r="K295" s="4"/>
      <c r="L295" s="4"/>
      <c r="M295" s="4"/>
      <c r="N295" s="4"/>
      <c r="O295" s="4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</row>
    <row r="296" spans="11:26" s="1" customFormat="1" ht="12.95">
      <c r="K296" s="4"/>
      <c r="L296" s="4"/>
      <c r="M296" s="4"/>
      <c r="N296" s="4"/>
      <c r="O296" s="4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</row>
    <row r="297" spans="11:26" s="1" customFormat="1" ht="12.95">
      <c r="K297" s="4"/>
      <c r="L297" s="4"/>
      <c r="M297" s="4"/>
      <c r="N297" s="4"/>
      <c r="O297" s="4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</row>
    <row r="298" spans="11:26" s="1" customFormat="1" ht="12.95">
      <c r="K298" s="4"/>
      <c r="L298" s="4"/>
      <c r="M298" s="4"/>
      <c r="N298" s="4"/>
      <c r="O298" s="4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</row>
    <row r="299" spans="11:26" s="1" customFormat="1" ht="12.95">
      <c r="K299" s="4"/>
      <c r="L299" s="4"/>
      <c r="M299" s="4"/>
      <c r="N299" s="4"/>
      <c r="O299" s="4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</row>
    <row r="300" spans="11:26" s="1" customFormat="1" ht="12.95">
      <c r="K300" s="4"/>
      <c r="L300" s="4"/>
      <c r="M300" s="4"/>
      <c r="N300" s="4"/>
      <c r="O300" s="4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</row>
    <row r="301" spans="11:26" s="1" customFormat="1" ht="12.95">
      <c r="K301" s="4"/>
      <c r="L301" s="4"/>
      <c r="M301" s="4"/>
      <c r="N301" s="4"/>
      <c r="O301" s="4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</row>
    <row r="302" spans="11:26" s="1" customFormat="1" ht="12.95">
      <c r="K302" s="4"/>
      <c r="L302" s="4"/>
      <c r="M302" s="4"/>
      <c r="N302" s="4"/>
      <c r="O302" s="4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</row>
    <row r="303" spans="11:26" s="1" customFormat="1" ht="12.95">
      <c r="K303" s="4"/>
      <c r="L303" s="4"/>
      <c r="M303" s="4"/>
      <c r="N303" s="4"/>
      <c r="O303" s="4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</row>
    <row r="304" spans="11:26" s="1" customFormat="1" ht="12.95">
      <c r="K304" s="4"/>
      <c r="L304" s="4"/>
      <c r="M304" s="4"/>
      <c r="N304" s="4"/>
      <c r="O304" s="4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</row>
    <row r="305" spans="11:26" s="1" customFormat="1" ht="12.95">
      <c r="K305" s="4"/>
      <c r="L305" s="4"/>
      <c r="M305" s="4"/>
      <c r="N305" s="4"/>
      <c r="O305" s="4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</row>
    <row r="306" spans="11:26" s="1" customFormat="1" ht="12.95">
      <c r="K306" s="4"/>
      <c r="L306" s="4"/>
      <c r="M306" s="4"/>
      <c r="N306" s="4"/>
      <c r="O306" s="4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</row>
    <row r="307" spans="11:26" s="1" customFormat="1" ht="12.95">
      <c r="K307" s="4"/>
      <c r="L307" s="4"/>
      <c r="M307" s="4"/>
      <c r="N307" s="4"/>
      <c r="O307" s="4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</row>
    <row r="308" spans="11:26" s="1" customFormat="1" ht="12.95">
      <c r="K308" s="4"/>
      <c r="L308" s="4"/>
      <c r="M308" s="4"/>
      <c r="N308" s="4"/>
      <c r="O308" s="4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</row>
    <row r="309" spans="11:26" s="1" customFormat="1" ht="12.95">
      <c r="K309" s="4"/>
      <c r="L309" s="4"/>
      <c r="M309" s="4"/>
      <c r="N309" s="4"/>
      <c r="O309" s="4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</row>
    <row r="310" spans="11:26" s="1" customFormat="1" ht="12.95">
      <c r="K310" s="4"/>
      <c r="L310" s="4"/>
      <c r="M310" s="4"/>
      <c r="N310" s="4"/>
      <c r="O310" s="4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</row>
    <row r="311" spans="11:26" s="1" customFormat="1" ht="12.95">
      <c r="K311" s="4"/>
      <c r="L311" s="4"/>
      <c r="M311" s="4"/>
      <c r="N311" s="4"/>
      <c r="O311" s="4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</row>
    <row r="312" spans="11:26" s="1" customFormat="1" ht="12.95">
      <c r="K312" s="4"/>
      <c r="L312" s="4"/>
      <c r="M312" s="4"/>
      <c r="N312" s="4"/>
      <c r="O312" s="4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</row>
    <row r="313" spans="11:26" s="1" customFormat="1" ht="12.95">
      <c r="K313" s="4"/>
      <c r="L313" s="4"/>
      <c r="M313" s="4"/>
      <c r="N313" s="4"/>
      <c r="O313" s="4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</row>
    <row r="314" spans="11:26" s="1" customFormat="1" ht="12.95">
      <c r="K314" s="4"/>
      <c r="L314" s="4"/>
      <c r="M314" s="4"/>
      <c r="N314" s="4"/>
      <c r="O314" s="4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</row>
    <row r="315" spans="11:26" s="1" customFormat="1" ht="12.95">
      <c r="K315" s="4"/>
      <c r="L315" s="4"/>
      <c r="M315" s="4"/>
      <c r="N315" s="4"/>
      <c r="O315" s="4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</row>
    <row r="316" spans="11:26" s="1" customFormat="1" ht="12.95">
      <c r="K316" s="4"/>
      <c r="L316" s="4"/>
      <c r="M316" s="4"/>
      <c r="N316" s="4"/>
      <c r="O316" s="4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</row>
    <row r="317" spans="11:26" s="1" customFormat="1" ht="12.95">
      <c r="K317" s="4"/>
      <c r="L317" s="4"/>
      <c r="M317" s="4"/>
      <c r="N317" s="4"/>
      <c r="O317" s="4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</row>
    <row r="318" spans="11:26" s="1" customFormat="1" ht="12.95">
      <c r="K318" s="4"/>
      <c r="L318" s="4"/>
      <c r="M318" s="4"/>
      <c r="N318" s="4"/>
      <c r="O318" s="4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</row>
    <row r="319" spans="11:26" s="1" customFormat="1" ht="12.95">
      <c r="K319" s="4"/>
      <c r="L319" s="4"/>
      <c r="M319" s="4"/>
      <c r="N319" s="4"/>
      <c r="O319" s="4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</row>
    <row r="320" spans="11:26" s="1" customFormat="1" ht="12.95">
      <c r="K320" s="4"/>
      <c r="L320" s="4"/>
      <c r="M320" s="4"/>
      <c r="N320" s="4"/>
      <c r="O320" s="4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</row>
    <row r="321" spans="11:26" s="1" customFormat="1" ht="12.95">
      <c r="K321" s="4"/>
      <c r="L321" s="4"/>
      <c r="M321" s="4"/>
      <c r="N321" s="4"/>
      <c r="O321" s="4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</row>
    <row r="322" spans="11:26" s="1" customFormat="1" ht="12.95">
      <c r="K322" s="4"/>
      <c r="L322" s="4"/>
      <c r="M322" s="4"/>
      <c r="N322" s="4"/>
      <c r="O322" s="4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</row>
    <row r="323" spans="11:26" s="1" customFormat="1" ht="12.95">
      <c r="K323" s="4"/>
      <c r="L323" s="4"/>
      <c r="M323" s="4"/>
      <c r="N323" s="4"/>
      <c r="O323" s="4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</row>
    <row r="324" spans="11:26" s="1" customFormat="1" ht="12.95">
      <c r="K324" s="4"/>
      <c r="L324" s="4"/>
      <c r="M324" s="4"/>
      <c r="N324" s="4"/>
      <c r="O324" s="4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</row>
    <row r="325" spans="11:26" s="1" customFormat="1" ht="12.95">
      <c r="K325" s="4"/>
      <c r="L325" s="4"/>
      <c r="M325" s="4"/>
      <c r="N325" s="4"/>
      <c r="O325" s="4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</row>
    <row r="326" spans="11:26" s="1" customFormat="1" ht="12.95">
      <c r="K326" s="4"/>
      <c r="L326" s="4"/>
      <c r="M326" s="4"/>
      <c r="N326" s="4"/>
      <c r="O326" s="4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</row>
    <row r="327" spans="11:26" s="1" customFormat="1" ht="12.95">
      <c r="K327" s="4"/>
      <c r="L327" s="4"/>
      <c r="M327" s="4"/>
      <c r="N327" s="4"/>
      <c r="O327" s="4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</row>
    <row r="328" spans="11:26" s="1" customFormat="1" ht="12.95">
      <c r="K328" s="4"/>
      <c r="L328" s="4"/>
      <c r="M328" s="4"/>
      <c r="N328" s="4"/>
      <c r="O328" s="4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</row>
    <row r="329" spans="11:26" s="1" customFormat="1" ht="12.95">
      <c r="K329" s="4"/>
      <c r="L329" s="4"/>
      <c r="M329" s="4"/>
      <c r="N329" s="4"/>
      <c r="O329" s="4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</row>
    <row r="330" spans="11:26" s="1" customFormat="1" ht="12.95">
      <c r="K330" s="4"/>
      <c r="L330" s="4"/>
      <c r="M330" s="4"/>
      <c r="N330" s="4"/>
      <c r="O330" s="4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</row>
    <row r="331" spans="11:26" s="1" customFormat="1" ht="12.95">
      <c r="K331" s="4"/>
      <c r="L331" s="4"/>
      <c r="M331" s="4"/>
      <c r="N331" s="4"/>
      <c r="O331" s="4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</row>
    <row r="332" spans="11:26" s="1" customFormat="1" ht="12.95">
      <c r="K332" s="4"/>
      <c r="L332" s="4"/>
      <c r="M332" s="4"/>
      <c r="N332" s="4"/>
      <c r="O332" s="4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</row>
    <row r="333" spans="11:26" s="1" customFormat="1" ht="12.95">
      <c r="K333" s="4"/>
      <c r="L333" s="4"/>
      <c r="M333" s="4"/>
      <c r="N333" s="4"/>
      <c r="O333" s="4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</row>
    <row r="334" spans="11:26" s="1" customFormat="1" ht="12.95">
      <c r="K334" s="4"/>
      <c r="L334" s="4"/>
      <c r="M334" s="4"/>
      <c r="N334" s="4"/>
      <c r="O334" s="4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</row>
    <row r="335" spans="11:26" s="1" customFormat="1" ht="12.95">
      <c r="K335" s="4"/>
      <c r="L335" s="4"/>
      <c r="M335" s="4"/>
      <c r="N335" s="4"/>
      <c r="O335" s="4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</row>
    <row r="336" spans="11:26" s="1" customFormat="1" ht="12.95">
      <c r="K336" s="4"/>
      <c r="L336" s="4"/>
      <c r="M336" s="4"/>
      <c r="N336" s="4"/>
      <c r="O336" s="4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</row>
    <row r="337" spans="11:26" s="1" customFormat="1" ht="12.95">
      <c r="K337" s="4"/>
      <c r="L337" s="4"/>
      <c r="M337" s="4"/>
      <c r="N337" s="4"/>
      <c r="O337" s="4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</row>
    <row r="338" spans="11:26" s="1" customFormat="1" ht="12.95">
      <c r="K338" s="4"/>
      <c r="L338" s="4"/>
      <c r="M338" s="4"/>
      <c r="N338" s="4"/>
      <c r="O338" s="4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</row>
    <row r="339" spans="11:26" s="1" customFormat="1" ht="12.95">
      <c r="K339" s="4"/>
      <c r="L339" s="4"/>
      <c r="M339" s="4"/>
      <c r="N339" s="4"/>
      <c r="O339" s="4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</row>
    <row r="340" spans="11:26" s="1" customFormat="1" ht="12.95">
      <c r="K340" s="4"/>
      <c r="L340" s="4"/>
      <c r="M340" s="4"/>
      <c r="N340" s="4"/>
      <c r="O340" s="4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</row>
    <row r="341" spans="11:26" s="1" customFormat="1" ht="12.95">
      <c r="K341" s="4"/>
      <c r="L341" s="4"/>
      <c r="M341" s="4"/>
      <c r="N341" s="4"/>
      <c r="O341" s="4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</row>
    <row r="342" spans="11:26" s="1" customFormat="1" ht="12.95">
      <c r="K342" s="4"/>
      <c r="L342" s="4"/>
      <c r="M342" s="4"/>
      <c r="N342" s="4"/>
      <c r="O342" s="4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</row>
    <row r="343" spans="11:26" s="1" customFormat="1" ht="12.95">
      <c r="K343" s="4"/>
      <c r="L343" s="4"/>
      <c r="M343" s="4"/>
      <c r="N343" s="4"/>
      <c r="O343" s="4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</row>
    <row r="344" spans="11:26" s="1" customFormat="1" ht="12.95">
      <c r="K344" s="4"/>
      <c r="L344" s="4"/>
      <c r="M344" s="4"/>
      <c r="N344" s="4"/>
      <c r="O344" s="4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</row>
    <row r="345" spans="11:26" s="1" customFormat="1" ht="15.95" customHeight="1">
      <c r="K345" s="4"/>
      <c r="L345" s="4"/>
      <c r="M345" s="4"/>
      <c r="N345" s="4"/>
      <c r="O345" s="4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</row>
    <row r="346" spans="11:26" s="1" customFormat="1" ht="15.95" customHeight="1">
      <c r="K346" s="4"/>
      <c r="L346" s="4"/>
      <c r="M346" s="4"/>
      <c r="N346" s="4"/>
      <c r="O346" s="4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</row>
    <row r="347" spans="11:26" s="1" customFormat="1" ht="15.95" customHeight="1">
      <c r="K347" s="4"/>
      <c r="L347" s="4"/>
      <c r="M347" s="4"/>
      <c r="N347" s="4"/>
      <c r="O347" s="4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</row>
    <row r="348" spans="11:26" s="1" customFormat="1" ht="15.95" customHeight="1">
      <c r="K348" s="4"/>
      <c r="L348" s="4"/>
      <c r="M348" s="4"/>
      <c r="N348" s="4"/>
      <c r="O348" s="4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</row>
    <row r="349" spans="11:26" s="1" customFormat="1" ht="15.95" customHeight="1">
      <c r="K349" s="4"/>
      <c r="L349" s="4"/>
      <c r="M349" s="4"/>
      <c r="N349" s="4"/>
      <c r="O349" s="4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</row>
    <row r="350" spans="11:26" s="1" customFormat="1" ht="15.95" customHeight="1">
      <c r="K350" s="4"/>
      <c r="L350" s="4"/>
      <c r="M350" s="4"/>
      <c r="N350" s="4"/>
      <c r="O350" s="4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</row>
    <row r="351" spans="11:26" s="1" customFormat="1" ht="15.95" customHeight="1">
      <c r="K351" s="4"/>
      <c r="L351" s="4"/>
      <c r="M351" s="4"/>
      <c r="N351" s="4"/>
      <c r="O351" s="4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</row>
    <row r="352" spans="11:26" s="1" customFormat="1" ht="15.95" customHeight="1">
      <c r="K352" s="4"/>
      <c r="L352" s="4"/>
      <c r="M352" s="4"/>
      <c r="N352" s="4"/>
      <c r="O352" s="4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</row>
    <row r="353" spans="11:26" s="1" customFormat="1" ht="15.95" customHeight="1">
      <c r="K353" s="4"/>
      <c r="L353" s="4"/>
      <c r="M353" s="4"/>
      <c r="N353" s="4"/>
      <c r="O353" s="4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</row>
    <row r="354" spans="11:26" s="1" customFormat="1" ht="15.95" customHeight="1">
      <c r="K354" s="4"/>
      <c r="L354" s="4"/>
      <c r="M354" s="4"/>
      <c r="N354" s="4"/>
      <c r="O354" s="4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</row>
    <row r="355" spans="11:26" s="1" customFormat="1" ht="15.95" customHeight="1">
      <c r="K355" s="4"/>
      <c r="L355" s="4"/>
      <c r="M355" s="4"/>
      <c r="N355" s="4"/>
      <c r="O355" s="4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</row>
    <row r="356" spans="11:26" s="1" customFormat="1" ht="15.95" customHeight="1">
      <c r="K356" s="4"/>
      <c r="L356" s="4"/>
      <c r="M356" s="4"/>
      <c r="N356" s="4"/>
      <c r="O356" s="4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</row>
    <row r="357" spans="11:26" s="1" customFormat="1" ht="15.95" customHeight="1">
      <c r="K357" s="4"/>
      <c r="L357" s="4"/>
      <c r="M357" s="4"/>
      <c r="N357" s="4"/>
      <c r="O357" s="4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</row>
    <row r="358" spans="11:26" s="1" customFormat="1" ht="15.95" customHeight="1">
      <c r="K358" s="4"/>
      <c r="L358" s="4"/>
      <c r="M358" s="4"/>
      <c r="N358" s="4"/>
      <c r="O358" s="4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</row>
    <row r="359" spans="11:26" s="1" customFormat="1" ht="15.95" customHeight="1">
      <c r="K359" s="4"/>
      <c r="L359" s="4"/>
      <c r="M359" s="4"/>
      <c r="N359" s="4"/>
      <c r="O359" s="4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</row>
    <row r="360" spans="11:26" s="1" customFormat="1" ht="15.95" customHeight="1">
      <c r="K360" s="4"/>
      <c r="L360" s="4"/>
      <c r="M360" s="4"/>
      <c r="N360" s="4"/>
      <c r="O360" s="4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</row>
    <row r="361" spans="11:26" s="1" customFormat="1" ht="15.95" customHeight="1">
      <c r="K361" s="4"/>
      <c r="L361" s="4"/>
      <c r="M361" s="4"/>
      <c r="N361" s="4"/>
      <c r="O361" s="4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</row>
    <row r="362" spans="11:26" s="1" customFormat="1" ht="15.95" customHeight="1">
      <c r="K362" s="4"/>
      <c r="L362" s="4"/>
      <c r="M362" s="4"/>
      <c r="N362" s="4"/>
      <c r="O362" s="4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</row>
    <row r="363" spans="11:26" s="1" customFormat="1" ht="15.95" customHeight="1">
      <c r="K363" s="4"/>
      <c r="L363" s="4"/>
      <c r="M363" s="4"/>
      <c r="N363" s="4"/>
      <c r="O363" s="4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</row>
    <row r="364" spans="11:26" s="1" customFormat="1" ht="15.95" customHeight="1">
      <c r="K364" s="4"/>
      <c r="L364" s="4"/>
      <c r="M364" s="4"/>
      <c r="N364" s="4"/>
      <c r="O364" s="4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</row>
    <row r="365" spans="11:26" s="1" customFormat="1" ht="15.95" customHeight="1">
      <c r="K365" s="4"/>
      <c r="L365" s="4"/>
      <c r="M365" s="4"/>
      <c r="N365" s="4"/>
      <c r="O365" s="4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</row>
    <row r="366" spans="11:26" s="1" customFormat="1" ht="15.95" customHeight="1">
      <c r="K366" s="4"/>
      <c r="L366" s="4"/>
      <c r="M366" s="4"/>
      <c r="N366" s="4"/>
      <c r="O366" s="4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</row>
    <row r="367" spans="11:26" s="1" customFormat="1" ht="15.95" customHeight="1">
      <c r="K367" s="4"/>
      <c r="L367" s="4"/>
      <c r="M367" s="4"/>
      <c r="N367" s="4"/>
      <c r="O367" s="4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</row>
    <row r="368" spans="11:26" s="1" customFormat="1" ht="15.95" customHeight="1">
      <c r="K368" s="4"/>
      <c r="L368" s="4"/>
      <c r="M368" s="4"/>
      <c r="N368" s="4"/>
      <c r="O368" s="4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</row>
    <row r="369" spans="11:26" s="1" customFormat="1" ht="15.95" customHeight="1">
      <c r="K369" s="4"/>
      <c r="L369" s="4"/>
      <c r="M369" s="4"/>
      <c r="N369" s="4"/>
      <c r="O369" s="4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</row>
    <row r="370" spans="11:26" s="1" customFormat="1" ht="15.95" customHeight="1">
      <c r="K370" s="4"/>
      <c r="L370" s="4"/>
      <c r="M370" s="4"/>
      <c r="N370" s="4"/>
      <c r="O370" s="4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</row>
    <row r="371" spans="11:26" s="1" customFormat="1" ht="15.95" customHeight="1">
      <c r="K371" s="4"/>
      <c r="L371" s="4"/>
      <c r="M371" s="4"/>
      <c r="N371" s="4"/>
      <c r="O371" s="4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</row>
    <row r="372" spans="11:26" s="1" customFormat="1" ht="15.95" customHeight="1">
      <c r="K372" s="4"/>
      <c r="L372" s="4"/>
      <c r="M372" s="4"/>
      <c r="N372" s="4"/>
      <c r="O372" s="4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</row>
    <row r="373" spans="11:26" s="1" customFormat="1" ht="15.95" customHeight="1">
      <c r="K373" s="4"/>
      <c r="L373" s="4"/>
      <c r="M373" s="4"/>
      <c r="N373" s="4"/>
      <c r="O373" s="4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</row>
    <row r="374" spans="11:26" s="1" customFormat="1" ht="15.95" customHeight="1">
      <c r="K374" s="4"/>
      <c r="L374" s="4"/>
      <c r="M374" s="4"/>
      <c r="N374" s="4"/>
      <c r="O374" s="4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</row>
    <row r="375" spans="11:26" s="1" customFormat="1" ht="15.95" customHeight="1">
      <c r="K375" s="4"/>
      <c r="L375" s="4"/>
      <c r="M375" s="4"/>
      <c r="N375" s="4"/>
      <c r="O375" s="4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</row>
    <row r="376" spans="11:26" s="1" customFormat="1" ht="15.95" customHeight="1">
      <c r="K376" s="4"/>
      <c r="L376" s="4"/>
      <c r="M376" s="4"/>
      <c r="N376" s="4"/>
      <c r="O376" s="4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</row>
    <row r="377" spans="11:26" s="1" customFormat="1" ht="15.95" customHeight="1">
      <c r="K377" s="4"/>
      <c r="L377" s="4"/>
      <c r="M377" s="4"/>
      <c r="N377" s="4"/>
      <c r="O377" s="4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</row>
    <row r="378" spans="11:26" s="1" customFormat="1" ht="15.95" customHeight="1">
      <c r="K378" s="4"/>
      <c r="L378" s="4"/>
      <c r="M378" s="4"/>
      <c r="N378" s="4"/>
      <c r="O378" s="4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</row>
    <row r="379" spans="11:26" s="1" customFormat="1" ht="15.95" customHeight="1">
      <c r="K379" s="4"/>
      <c r="L379" s="4"/>
      <c r="M379" s="4"/>
      <c r="N379" s="4"/>
      <c r="O379" s="4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</row>
    <row r="380" spans="11:26" s="1" customFormat="1" ht="15.95" customHeight="1">
      <c r="K380" s="4"/>
      <c r="L380" s="4"/>
      <c r="M380" s="4"/>
      <c r="N380" s="4"/>
      <c r="O380" s="4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</row>
    <row r="381" spans="11:26" s="1" customFormat="1" ht="15.95" customHeight="1">
      <c r="K381" s="4"/>
      <c r="L381" s="4"/>
      <c r="M381" s="4"/>
      <c r="N381" s="4"/>
      <c r="O381" s="4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</row>
    <row r="382" spans="11:26" s="1" customFormat="1" ht="15.95" customHeight="1">
      <c r="K382" s="4"/>
      <c r="L382" s="4"/>
      <c r="M382" s="4"/>
      <c r="N382" s="4"/>
      <c r="O382" s="4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</row>
    <row r="383" spans="11:26" s="1" customFormat="1" ht="15.95" customHeight="1">
      <c r="K383" s="4"/>
      <c r="L383" s="4"/>
      <c r="M383" s="4"/>
      <c r="N383" s="4"/>
      <c r="O383" s="4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</row>
    <row r="384" spans="11:26" s="1" customFormat="1" ht="15.95" customHeight="1">
      <c r="K384" s="4"/>
      <c r="L384" s="4"/>
      <c r="M384" s="4"/>
      <c r="N384" s="4"/>
      <c r="O384" s="4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</row>
    <row r="385" spans="11:26" s="1" customFormat="1" ht="15.95" customHeight="1">
      <c r="K385" s="4"/>
      <c r="L385" s="4"/>
      <c r="M385" s="4"/>
      <c r="N385" s="4"/>
      <c r="O385" s="4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</row>
    <row r="386" spans="11:26" s="1" customFormat="1" ht="15.95" customHeight="1">
      <c r="K386" s="4"/>
      <c r="L386" s="4"/>
      <c r="M386" s="4"/>
      <c r="N386" s="4"/>
      <c r="O386" s="4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</row>
    <row r="387" spans="11:26" s="1" customFormat="1" ht="15.95" customHeight="1">
      <c r="K387" s="4"/>
      <c r="L387" s="4"/>
      <c r="M387" s="4"/>
      <c r="N387" s="4"/>
      <c r="O387" s="4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</row>
    <row r="388" spans="11:26" s="1" customFormat="1" ht="15.95" customHeight="1">
      <c r="K388" s="4"/>
      <c r="L388" s="4"/>
      <c r="M388" s="4"/>
      <c r="N388" s="4"/>
      <c r="O388" s="4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</row>
    <row r="389" spans="11:26" s="1" customFormat="1" ht="15.95" customHeight="1">
      <c r="K389" s="4"/>
      <c r="L389" s="4"/>
      <c r="M389" s="4"/>
      <c r="N389" s="4"/>
      <c r="O389" s="4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</row>
    <row r="390" spans="11:26" s="1" customFormat="1" ht="15.95" customHeight="1">
      <c r="K390" s="4"/>
      <c r="L390" s="4"/>
      <c r="M390" s="4"/>
      <c r="N390" s="4"/>
      <c r="O390" s="4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</row>
    <row r="391" spans="11:26" s="1" customFormat="1" ht="15.95" customHeight="1">
      <c r="K391" s="4"/>
      <c r="L391" s="4"/>
      <c r="M391" s="4"/>
      <c r="N391" s="4"/>
      <c r="O391" s="4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</row>
    <row r="392" spans="11:26" s="1" customFormat="1" ht="15.95" customHeight="1">
      <c r="K392" s="4"/>
      <c r="L392" s="4"/>
      <c r="M392" s="4"/>
      <c r="N392" s="4"/>
      <c r="O392" s="4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</row>
    <row r="393" spans="11:26" s="1" customFormat="1" ht="15.95" customHeight="1">
      <c r="K393" s="4"/>
      <c r="L393" s="4"/>
      <c r="M393" s="4"/>
      <c r="N393" s="4"/>
      <c r="O393" s="4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</row>
    <row r="394" spans="11:26" s="1" customFormat="1" ht="15.95" customHeight="1">
      <c r="K394" s="4"/>
      <c r="L394" s="4"/>
      <c r="M394" s="4"/>
      <c r="N394" s="4"/>
      <c r="O394" s="4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</row>
    <row r="395" spans="11:26" s="1" customFormat="1" ht="15.95" customHeight="1">
      <c r="K395" s="4"/>
      <c r="L395" s="4"/>
      <c r="M395" s="4"/>
      <c r="N395" s="4"/>
      <c r="O395" s="4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</row>
    <row r="396" spans="11:26" s="1" customFormat="1" ht="15.95" customHeight="1">
      <c r="K396" s="4"/>
      <c r="L396" s="4"/>
      <c r="M396" s="4"/>
      <c r="N396" s="4"/>
      <c r="O396" s="4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</row>
    <row r="397" spans="11:26" s="1" customFormat="1" ht="15.95" customHeight="1">
      <c r="K397" s="4"/>
      <c r="L397" s="4"/>
      <c r="M397" s="4"/>
      <c r="N397" s="4"/>
      <c r="O397" s="4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</row>
    <row r="398" spans="11:26" s="1" customFormat="1" ht="15.95" customHeight="1">
      <c r="K398" s="4"/>
      <c r="L398" s="4"/>
      <c r="M398" s="4"/>
      <c r="N398" s="4"/>
      <c r="O398" s="4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</row>
    <row r="399" spans="11:26" s="1" customFormat="1" ht="15.95" customHeight="1">
      <c r="K399" s="4"/>
      <c r="L399" s="4"/>
      <c r="M399" s="4"/>
      <c r="N399" s="4"/>
      <c r="O399" s="4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</row>
    <row r="400" spans="11:26" s="1" customFormat="1" ht="15.95" customHeight="1">
      <c r="K400" s="4"/>
      <c r="L400" s="4"/>
      <c r="M400" s="4"/>
      <c r="N400" s="4"/>
      <c r="O400" s="4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</row>
    <row r="401" spans="11:26" s="1" customFormat="1" ht="15.95" customHeight="1">
      <c r="K401" s="4"/>
      <c r="L401" s="4"/>
      <c r="M401" s="4"/>
      <c r="N401" s="4"/>
      <c r="O401" s="4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</row>
    <row r="402" spans="11:26" s="1" customFormat="1" ht="15.95" customHeight="1">
      <c r="K402" s="4"/>
      <c r="L402" s="4"/>
      <c r="M402" s="4"/>
      <c r="N402" s="4"/>
      <c r="O402" s="4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</row>
    <row r="403" spans="11:26" s="1" customFormat="1" ht="15.95" customHeight="1">
      <c r="K403" s="4"/>
      <c r="L403" s="4"/>
      <c r="M403" s="4"/>
      <c r="N403" s="4"/>
      <c r="O403" s="4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</row>
    <row r="404" spans="11:26" s="1" customFormat="1" ht="15.95" customHeight="1">
      <c r="K404" s="4"/>
      <c r="L404" s="4"/>
      <c r="M404" s="4"/>
      <c r="N404" s="4"/>
      <c r="O404" s="4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</row>
    <row r="405" spans="11:26" s="1" customFormat="1" ht="15.95" customHeight="1">
      <c r="K405" s="4"/>
      <c r="L405" s="4"/>
      <c r="M405" s="4"/>
      <c r="N405" s="4"/>
      <c r="O405" s="4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</row>
    <row r="406" spans="11:26" s="1" customFormat="1" ht="15.95" customHeight="1">
      <c r="K406" s="4"/>
      <c r="L406" s="4"/>
      <c r="M406" s="4"/>
      <c r="N406" s="4"/>
      <c r="O406" s="4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</row>
    <row r="407" spans="11:26" s="1" customFormat="1" ht="15.95" customHeight="1">
      <c r="K407" s="4"/>
      <c r="L407" s="4"/>
      <c r="M407" s="4"/>
      <c r="N407" s="4"/>
      <c r="O407" s="4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</row>
    <row r="408" spans="11:26" s="1" customFormat="1" ht="15.95" customHeight="1">
      <c r="K408" s="4"/>
      <c r="L408" s="4"/>
      <c r="M408" s="4"/>
      <c r="N408" s="4"/>
      <c r="O408" s="4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</row>
    <row r="409" spans="11:26" s="1" customFormat="1" ht="15.95" customHeight="1">
      <c r="K409" s="4"/>
      <c r="L409" s="4"/>
      <c r="M409" s="4"/>
      <c r="N409" s="4"/>
      <c r="O409" s="4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</row>
    <row r="410" spans="11:26" s="1" customFormat="1" ht="15.95" customHeight="1">
      <c r="K410" s="4"/>
      <c r="L410" s="4"/>
      <c r="M410" s="4"/>
      <c r="N410" s="4"/>
      <c r="O410" s="4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</row>
    <row r="411" spans="11:26" s="1" customFormat="1" ht="15.95" customHeight="1">
      <c r="K411" s="4"/>
      <c r="L411" s="4"/>
      <c r="M411" s="4"/>
      <c r="N411" s="4"/>
      <c r="O411" s="4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</row>
    <row r="412" spans="11:26" s="1" customFormat="1" ht="15.95" customHeight="1">
      <c r="K412" s="4"/>
      <c r="L412" s="4"/>
      <c r="M412" s="4"/>
      <c r="N412" s="4"/>
      <c r="O412" s="4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</row>
    <row r="413" spans="11:26" s="1" customFormat="1" ht="15.95" customHeight="1">
      <c r="K413" s="4"/>
      <c r="L413" s="4"/>
      <c r="M413" s="4"/>
      <c r="N413" s="4"/>
      <c r="O413" s="4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</row>
    <row r="414" spans="11:26" s="1" customFormat="1" ht="15.95" customHeight="1">
      <c r="K414" s="4"/>
      <c r="L414" s="4"/>
      <c r="M414" s="4"/>
      <c r="N414" s="4"/>
      <c r="O414" s="4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</row>
    <row r="415" spans="11:26" s="1" customFormat="1" ht="15.95" customHeight="1">
      <c r="K415" s="4"/>
      <c r="L415" s="4"/>
      <c r="M415" s="4"/>
      <c r="N415" s="4"/>
      <c r="O415" s="4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</row>
    <row r="416" spans="11:26" s="1" customFormat="1" ht="15.95" customHeight="1">
      <c r="K416" s="4"/>
      <c r="L416" s="4"/>
      <c r="M416" s="4"/>
      <c r="N416" s="4"/>
      <c r="O416" s="4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</row>
    <row r="417" spans="11:26" s="1" customFormat="1" ht="15.95" customHeight="1">
      <c r="K417" s="4"/>
      <c r="L417" s="4"/>
      <c r="M417" s="4"/>
      <c r="N417" s="4"/>
      <c r="O417" s="4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</row>
    <row r="418" spans="11:26" s="1" customFormat="1" ht="15.95" customHeight="1">
      <c r="K418" s="4"/>
      <c r="L418" s="4"/>
      <c r="M418" s="4"/>
      <c r="N418" s="4"/>
      <c r="O418" s="4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</row>
    <row r="419" spans="11:26" s="1" customFormat="1" ht="15.95" customHeight="1">
      <c r="K419" s="4"/>
      <c r="L419" s="4"/>
      <c r="M419" s="4"/>
      <c r="N419" s="4"/>
      <c r="O419" s="4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</row>
    <row r="420" spans="11:26" s="1" customFormat="1" ht="15.95" customHeight="1">
      <c r="K420" s="4"/>
      <c r="L420" s="4"/>
      <c r="M420" s="4"/>
      <c r="N420" s="4"/>
      <c r="O420" s="4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</row>
    <row r="421" spans="11:26" s="1" customFormat="1" ht="15.95" customHeight="1">
      <c r="K421" s="4"/>
      <c r="L421" s="4"/>
      <c r="M421" s="4"/>
      <c r="N421" s="4"/>
      <c r="O421" s="4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</row>
    <row r="422" spans="11:26" s="1" customFormat="1" ht="15.95" customHeight="1">
      <c r="K422" s="4"/>
      <c r="L422" s="4"/>
      <c r="M422" s="4"/>
      <c r="N422" s="4"/>
      <c r="O422" s="4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</row>
    <row r="423" spans="11:26" s="1" customFormat="1" ht="15.95" customHeight="1">
      <c r="K423" s="4"/>
      <c r="L423" s="4"/>
      <c r="M423" s="4"/>
      <c r="N423" s="4"/>
      <c r="O423" s="4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</row>
    <row r="424" spans="11:26" s="1" customFormat="1" ht="15.95" customHeight="1">
      <c r="K424" s="4"/>
      <c r="L424" s="4"/>
      <c r="M424" s="4"/>
      <c r="N424" s="4"/>
      <c r="O424" s="4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</row>
    <row r="425" spans="11:26" s="1" customFormat="1" ht="15.95" customHeight="1">
      <c r="K425" s="4"/>
      <c r="L425" s="4"/>
      <c r="M425" s="4"/>
      <c r="N425" s="4"/>
      <c r="O425" s="4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</row>
    <row r="426" spans="11:26" s="1" customFormat="1" ht="15.95" customHeight="1">
      <c r="K426" s="4"/>
      <c r="L426" s="4"/>
      <c r="M426" s="4"/>
      <c r="N426" s="4"/>
      <c r="O426" s="4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</row>
    <row r="427" spans="11:26" s="1" customFormat="1" ht="15.95" customHeight="1">
      <c r="K427" s="4"/>
      <c r="L427" s="4"/>
      <c r="M427" s="4"/>
      <c r="N427" s="4"/>
      <c r="O427" s="4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</row>
    <row r="428" spans="11:26" s="1" customFormat="1" ht="15.95" customHeight="1">
      <c r="K428" s="4"/>
      <c r="L428" s="4"/>
      <c r="M428" s="4"/>
      <c r="N428" s="4"/>
      <c r="O428" s="4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</row>
    <row r="429" spans="11:26" s="1" customFormat="1" ht="15.95" customHeight="1">
      <c r="K429" s="4"/>
      <c r="L429" s="4"/>
      <c r="M429" s="4"/>
      <c r="N429" s="4"/>
      <c r="O429" s="4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</row>
    <row r="430" spans="11:26" s="1" customFormat="1" ht="15.95" customHeight="1">
      <c r="K430" s="4"/>
      <c r="L430" s="4"/>
      <c r="M430" s="4"/>
      <c r="N430" s="4"/>
      <c r="O430" s="4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</row>
    <row r="431" spans="11:26" s="1" customFormat="1" ht="15.95" customHeight="1">
      <c r="K431" s="4"/>
      <c r="L431" s="4"/>
      <c r="M431" s="4"/>
      <c r="N431" s="4"/>
      <c r="O431" s="4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</row>
    <row r="432" spans="11:26" s="1" customFormat="1" ht="15.95" customHeight="1">
      <c r="K432" s="4"/>
      <c r="L432" s="4"/>
      <c r="M432" s="4"/>
      <c r="N432" s="4"/>
      <c r="O432" s="4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</row>
    <row r="433" spans="11:26" s="1" customFormat="1" ht="15.95" customHeight="1">
      <c r="K433" s="4"/>
      <c r="L433" s="4"/>
      <c r="M433" s="4"/>
      <c r="N433" s="4"/>
      <c r="O433" s="4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</row>
    <row r="434" spans="11:26" s="1" customFormat="1" ht="15.95" customHeight="1">
      <c r="K434" s="4"/>
      <c r="L434" s="4"/>
      <c r="M434" s="4"/>
      <c r="N434" s="4"/>
      <c r="O434" s="4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</row>
    <row r="435" spans="11:26" s="1" customFormat="1" ht="15.95" customHeight="1">
      <c r="K435" s="4"/>
      <c r="L435" s="4"/>
      <c r="M435" s="4"/>
      <c r="N435" s="4"/>
      <c r="O435" s="4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</row>
    <row r="436" spans="11:26" s="1" customFormat="1" ht="15.95" customHeight="1">
      <c r="K436" s="4"/>
      <c r="L436" s="4"/>
      <c r="M436" s="4"/>
      <c r="N436" s="4"/>
      <c r="O436" s="4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</row>
    <row r="437" spans="11:26" s="1" customFormat="1" ht="15.95" customHeight="1">
      <c r="K437" s="4"/>
      <c r="L437" s="4"/>
      <c r="M437" s="4"/>
      <c r="N437" s="4"/>
      <c r="O437" s="4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</row>
    <row r="438" spans="11:26" s="1" customFormat="1" ht="15.95" customHeight="1">
      <c r="K438" s="4"/>
      <c r="L438" s="4"/>
      <c r="M438" s="4"/>
      <c r="N438" s="4"/>
      <c r="O438" s="4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</row>
    <row r="439" spans="11:26" s="1" customFormat="1" ht="15.95" customHeight="1">
      <c r="K439" s="4"/>
      <c r="L439" s="4"/>
      <c r="M439" s="4"/>
      <c r="N439" s="4"/>
      <c r="O439" s="4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</row>
    <row r="440" spans="11:26" s="1" customFormat="1" ht="15.95" customHeight="1">
      <c r="K440" s="4"/>
      <c r="L440" s="4"/>
      <c r="M440" s="4"/>
      <c r="N440" s="4"/>
      <c r="O440" s="4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</row>
    <row r="441" spans="11:26" s="1" customFormat="1" ht="15.95" customHeight="1">
      <c r="K441" s="4"/>
      <c r="L441" s="4"/>
      <c r="M441" s="4"/>
      <c r="N441" s="4"/>
      <c r="O441" s="4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</row>
    <row r="442" spans="11:26" s="1" customFormat="1" ht="15.95" customHeight="1">
      <c r="K442" s="4"/>
      <c r="L442" s="4"/>
      <c r="M442" s="4"/>
      <c r="N442" s="4"/>
      <c r="O442" s="4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</row>
    <row r="443" spans="11:26" s="1" customFormat="1" ht="15.95" customHeight="1">
      <c r="K443" s="4"/>
      <c r="L443" s="4"/>
      <c r="M443" s="4"/>
      <c r="N443" s="4"/>
      <c r="O443" s="4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</row>
    <row r="444" spans="11:26" s="1" customFormat="1" ht="15.95" customHeight="1">
      <c r="K444" s="4"/>
      <c r="L444" s="4"/>
      <c r="M444" s="4"/>
      <c r="N444" s="4"/>
      <c r="O444" s="4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</row>
    <row r="445" spans="11:26" s="1" customFormat="1" ht="15.95" customHeight="1">
      <c r="K445" s="4"/>
      <c r="L445" s="4"/>
      <c r="M445" s="4"/>
      <c r="N445" s="4"/>
      <c r="O445" s="4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</row>
    <row r="446" spans="11:26" s="1" customFormat="1" ht="15.95" customHeight="1">
      <c r="K446" s="4"/>
      <c r="L446" s="4"/>
      <c r="M446" s="4"/>
      <c r="N446" s="4"/>
      <c r="O446" s="4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</row>
    <row r="447" spans="11:26" s="1" customFormat="1" ht="15.95" customHeight="1">
      <c r="K447" s="4"/>
      <c r="L447" s="4"/>
      <c r="M447" s="4"/>
      <c r="N447" s="4"/>
      <c r="O447" s="4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</row>
    <row r="448" spans="11:26" s="1" customFormat="1" ht="15.95" customHeight="1">
      <c r="K448" s="4"/>
      <c r="L448" s="4"/>
      <c r="M448" s="4"/>
      <c r="N448" s="4"/>
      <c r="O448" s="4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</row>
    <row r="449" spans="11:26" s="1" customFormat="1" ht="15.95" customHeight="1">
      <c r="K449" s="4"/>
      <c r="L449" s="4"/>
      <c r="M449" s="4"/>
      <c r="N449" s="4"/>
      <c r="O449" s="4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</row>
    <row r="450" spans="11:26" s="1" customFormat="1" ht="15.95" customHeight="1">
      <c r="K450" s="4"/>
      <c r="L450" s="4"/>
      <c r="M450" s="4"/>
      <c r="N450" s="4"/>
      <c r="O450" s="4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</row>
    <row r="451" spans="11:26" s="1" customFormat="1" ht="15.95" customHeight="1">
      <c r="K451" s="4"/>
      <c r="L451" s="4"/>
      <c r="M451" s="4"/>
      <c r="N451" s="4"/>
      <c r="O451" s="4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</row>
    <row r="452" spans="11:26" s="1" customFormat="1" ht="15.95" customHeight="1">
      <c r="K452" s="4"/>
      <c r="L452" s="4"/>
      <c r="M452" s="4"/>
      <c r="N452" s="4"/>
      <c r="O452" s="4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</row>
    <row r="453" spans="11:26" s="1" customFormat="1" ht="15.95" customHeight="1">
      <c r="K453" s="4"/>
      <c r="L453" s="4"/>
      <c r="M453" s="4"/>
      <c r="N453" s="4"/>
      <c r="O453" s="4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</row>
    <row r="454" spans="11:26" s="1" customFormat="1" ht="15.95" customHeight="1">
      <c r="K454" s="4"/>
      <c r="L454" s="4"/>
      <c r="M454" s="4"/>
      <c r="N454" s="4"/>
      <c r="O454" s="4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</row>
    <row r="455" spans="11:26" s="1" customFormat="1" ht="15.95" customHeight="1">
      <c r="K455" s="4"/>
      <c r="L455" s="4"/>
      <c r="M455" s="4"/>
      <c r="N455" s="4"/>
      <c r="O455" s="4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</row>
    <row r="456" spans="11:26" s="1" customFormat="1" ht="15.95" customHeight="1">
      <c r="K456" s="4"/>
      <c r="L456" s="4"/>
      <c r="M456" s="4"/>
      <c r="N456" s="4"/>
      <c r="O456" s="4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</row>
    <row r="457" spans="11:26" s="1" customFormat="1" ht="15.95" customHeight="1">
      <c r="K457" s="4"/>
      <c r="L457" s="4"/>
      <c r="M457" s="4"/>
      <c r="N457" s="4"/>
      <c r="O457" s="4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</row>
    <row r="458" spans="11:26" s="1" customFormat="1" ht="15.95" customHeight="1">
      <c r="K458" s="4"/>
      <c r="L458" s="4"/>
      <c r="M458" s="4"/>
      <c r="N458" s="4"/>
      <c r="O458" s="4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</row>
    <row r="459" spans="11:26" s="1" customFormat="1" ht="15.95" customHeight="1">
      <c r="K459" s="4"/>
      <c r="L459" s="4"/>
      <c r="M459" s="4"/>
      <c r="N459" s="4"/>
      <c r="O459" s="4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</row>
    <row r="460" spans="11:26" s="1" customFormat="1" ht="15.95" customHeight="1">
      <c r="K460" s="4"/>
      <c r="L460" s="4"/>
      <c r="M460" s="4"/>
      <c r="N460" s="4"/>
      <c r="O460" s="4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</row>
    <row r="461" spans="11:26" s="1" customFormat="1" ht="15.95" customHeight="1">
      <c r="K461" s="4"/>
      <c r="L461" s="4"/>
      <c r="M461" s="4"/>
      <c r="N461" s="4"/>
      <c r="O461" s="4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</row>
    <row r="462" spans="11:26" s="1" customFormat="1" ht="15.95" customHeight="1">
      <c r="K462" s="4"/>
      <c r="L462" s="4"/>
      <c r="M462" s="4"/>
      <c r="N462" s="4"/>
      <c r="O462" s="4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</row>
    <row r="463" spans="11:26" s="1" customFormat="1" ht="15.95" customHeight="1">
      <c r="K463" s="4"/>
      <c r="L463" s="4"/>
      <c r="M463" s="4"/>
      <c r="N463" s="4"/>
      <c r="O463" s="4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</row>
    <row r="464" spans="11:26" s="1" customFormat="1" ht="15.95" customHeight="1">
      <c r="K464" s="4"/>
      <c r="L464" s="4"/>
      <c r="M464" s="4"/>
      <c r="N464" s="4"/>
      <c r="O464" s="4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</row>
    <row r="465" spans="11:26" s="1" customFormat="1" ht="15.95" customHeight="1">
      <c r="K465" s="4"/>
      <c r="L465" s="4"/>
      <c r="M465" s="4"/>
      <c r="N465" s="4"/>
      <c r="O465" s="4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</row>
    <row r="466" spans="11:26" s="1" customFormat="1" ht="15.95" customHeight="1">
      <c r="K466" s="4"/>
      <c r="L466" s="4"/>
      <c r="M466" s="4"/>
      <c r="N466" s="4"/>
      <c r="O466" s="4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</row>
    <row r="467" spans="11:26" s="1" customFormat="1" ht="15.95" customHeight="1">
      <c r="K467" s="4"/>
      <c r="L467" s="4"/>
      <c r="M467" s="4"/>
      <c r="N467" s="4"/>
      <c r="O467" s="4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</row>
    <row r="468" spans="11:26" s="1" customFormat="1" ht="15.95" customHeight="1">
      <c r="K468" s="4"/>
      <c r="L468" s="4"/>
      <c r="M468" s="4"/>
      <c r="N468" s="4"/>
      <c r="O468" s="4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</row>
    <row r="469" spans="11:26" s="1" customFormat="1" ht="15.95" customHeight="1">
      <c r="K469" s="4"/>
      <c r="L469" s="4"/>
      <c r="M469" s="4"/>
      <c r="N469" s="4"/>
      <c r="O469" s="4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</row>
    <row r="470" spans="11:26" s="1" customFormat="1" ht="15.95" customHeight="1">
      <c r="K470" s="4"/>
      <c r="L470" s="4"/>
      <c r="M470" s="4"/>
      <c r="N470" s="4"/>
      <c r="O470" s="4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</row>
    <row r="471" spans="11:26" s="1" customFormat="1" ht="15.95" customHeight="1">
      <c r="K471" s="4"/>
      <c r="L471" s="4"/>
      <c r="M471" s="4"/>
      <c r="N471" s="4"/>
      <c r="O471" s="4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</row>
    <row r="472" spans="11:26" s="1" customFormat="1" ht="15.95" customHeight="1">
      <c r="K472" s="4"/>
      <c r="L472" s="4"/>
      <c r="M472" s="4"/>
      <c r="N472" s="4"/>
      <c r="O472" s="4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</row>
    <row r="473" spans="11:26" s="1" customFormat="1" ht="15.95" customHeight="1">
      <c r="K473" s="4"/>
      <c r="L473" s="4"/>
      <c r="M473" s="4"/>
      <c r="N473" s="4"/>
      <c r="O473" s="4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</row>
    <row r="474" spans="11:26" s="1" customFormat="1" ht="15.95" customHeight="1">
      <c r="K474" s="4"/>
      <c r="L474" s="4"/>
      <c r="M474" s="4"/>
      <c r="N474" s="4"/>
      <c r="O474" s="4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</row>
    <row r="475" spans="11:26" s="1" customFormat="1" ht="15.95" customHeight="1">
      <c r="K475" s="4"/>
      <c r="L475" s="4"/>
      <c r="M475" s="4"/>
      <c r="N475" s="4"/>
      <c r="O475" s="4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</row>
    <row r="476" spans="11:26" s="1" customFormat="1" ht="15.95" customHeight="1">
      <c r="K476" s="4"/>
      <c r="L476" s="4"/>
      <c r="M476" s="4"/>
      <c r="N476" s="4"/>
      <c r="O476" s="4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</row>
    <row r="477" spans="11:26" s="1" customFormat="1" ht="15.95" customHeight="1">
      <c r="K477" s="4"/>
      <c r="L477" s="4"/>
      <c r="M477" s="4"/>
      <c r="N477" s="4"/>
      <c r="O477" s="4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</row>
    <row r="478" spans="11:26" s="1" customFormat="1" ht="15.95" customHeight="1">
      <c r="K478" s="4"/>
      <c r="L478" s="4"/>
      <c r="M478" s="4"/>
      <c r="N478" s="4"/>
      <c r="O478" s="4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</row>
    <row r="479" spans="11:26" s="1" customFormat="1" ht="15.95" customHeight="1">
      <c r="K479" s="4"/>
      <c r="L479" s="4"/>
      <c r="M479" s="4"/>
      <c r="N479" s="4"/>
      <c r="O479" s="4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</row>
    <row r="480" spans="11:26" s="1" customFormat="1" ht="15.95" customHeight="1">
      <c r="K480" s="4"/>
      <c r="L480" s="4"/>
      <c r="M480" s="4"/>
      <c r="N480" s="4"/>
      <c r="O480" s="4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</row>
    <row r="481" spans="11:26" s="1" customFormat="1" ht="15.95" customHeight="1">
      <c r="K481" s="4"/>
      <c r="L481" s="4"/>
      <c r="M481" s="4"/>
      <c r="N481" s="4"/>
      <c r="O481" s="4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</row>
    <row r="482" spans="11:26" s="1" customFormat="1" ht="15.95" customHeight="1">
      <c r="K482" s="4"/>
      <c r="L482" s="4"/>
      <c r="M482" s="4"/>
      <c r="N482" s="4"/>
      <c r="O482" s="4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</row>
    <row r="483" spans="11:26" s="1" customFormat="1" ht="15.95" customHeight="1">
      <c r="K483" s="4"/>
      <c r="L483" s="4"/>
      <c r="M483" s="4"/>
      <c r="N483" s="4"/>
      <c r="O483" s="4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</row>
    <row r="484" spans="11:26" s="1" customFormat="1" ht="15.95" customHeight="1">
      <c r="K484" s="4"/>
      <c r="L484" s="4"/>
      <c r="M484" s="4"/>
      <c r="N484" s="4"/>
      <c r="O484" s="4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</row>
    <row r="485" spans="11:26" s="1" customFormat="1" ht="15.95" customHeight="1">
      <c r="K485" s="4"/>
      <c r="L485" s="4"/>
      <c r="M485" s="4"/>
      <c r="N485" s="4"/>
      <c r="O485" s="4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</row>
    <row r="486" spans="11:26" s="1" customFormat="1" ht="15.95" customHeight="1">
      <c r="K486" s="4"/>
      <c r="L486" s="4"/>
      <c r="M486" s="4"/>
      <c r="N486" s="4"/>
      <c r="O486" s="4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</row>
    <row r="487" spans="11:26" s="1" customFormat="1" ht="15.95" customHeight="1">
      <c r="K487" s="4"/>
      <c r="L487" s="4"/>
      <c r="M487" s="4"/>
      <c r="N487" s="4"/>
      <c r="O487" s="4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</row>
    <row r="488" spans="11:26" s="1" customFormat="1" ht="15.95" customHeight="1">
      <c r="K488" s="4"/>
      <c r="L488" s="4"/>
      <c r="M488" s="4"/>
      <c r="N488" s="4"/>
      <c r="O488" s="4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</row>
    <row r="489" spans="11:26" s="1" customFormat="1" ht="15.95" customHeight="1">
      <c r="K489" s="4"/>
      <c r="L489" s="4"/>
      <c r="M489" s="4"/>
      <c r="N489" s="4"/>
      <c r="O489" s="4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</row>
    <row r="490" spans="11:26" s="1" customFormat="1" ht="15.95" customHeight="1">
      <c r="K490" s="4"/>
      <c r="L490" s="4"/>
      <c r="M490" s="4"/>
      <c r="N490" s="4"/>
      <c r="O490" s="4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</row>
    <row r="491" spans="11:26" s="1" customFormat="1" ht="15.95" customHeight="1">
      <c r="K491" s="4"/>
      <c r="L491" s="4"/>
      <c r="M491" s="4"/>
      <c r="N491" s="4"/>
      <c r="O491" s="4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</row>
    <row r="492" spans="11:26" s="1" customFormat="1" ht="15.95" customHeight="1">
      <c r="K492" s="4"/>
      <c r="L492" s="4"/>
      <c r="M492" s="4"/>
      <c r="N492" s="4"/>
      <c r="O492" s="4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</row>
    <row r="493" spans="11:26" s="1" customFormat="1" ht="15.95" customHeight="1">
      <c r="K493" s="4"/>
      <c r="L493" s="4"/>
      <c r="M493" s="4"/>
      <c r="N493" s="4"/>
      <c r="O493" s="4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</row>
    <row r="494" spans="11:26" s="1" customFormat="1" ht="15.95" customHeight="1">
      <c r="K494" s="4"/>
      <c r="L494" s="4"/>
      <c r="M494" s="4"/>
      <c r="N494" s="4"/>
      <c r="O494" s="4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</row>
    <row r="495" spans="11:26" s="1" customFormat="1" ht="15.95" customHeight="1">
      <c r="K495" s="4"/>
      <c r="L495" s="4"/>
      <c r="M495" s="4"/>
      <c r="N495" s="4"/>
      <c r="O495" s="4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</row>
    <row r="496" spans="11:26" s="1" customFormat="1" ht="15.95" customHeight="1">
      <c r="K496" s="4"/>
      <c r="L496" s="4"/>
      <c r="M496" s="4"/>
      <c r="N496" s="4"/>
      <c r="O496" s="4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</row>
    <row r="497" spans="11:26" s="1" customFormat="1" ht="15.95" customHeight="1">
      <c r="K497" s="4"/>
      <c r="L497" s="4"/>
      <c r="M497" s="4"/>
      <c r="N497" s="4"/>
      <c r="O497" s="4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</row>
    <row r="498" spans="11:26" s="1" customFormat="1" ht="15.95" customHeight="1">
      <c r="K498" s="4"/>
      <c r="L498" s="4"/>
      <c r="M498" s="4"/>
      <c r="N498" s="4"/>
      <c r="O498" s="4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</row>
    <row r="499" spans="11:26" s="1" customFormat="1" ht="15.95" customHeight="1">
      <c r="K499" s="4"/>
      <c r="L499" s="4"/>
      <c r="M499" s="4"/>
      <c r="N499" s="4"/>
      <c r="O499" s="4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</row>
    <row r="500" spans="11:26" s="1" customFormat="1" ht="15.95" customHeight="1">
      <c r="K500" s="4"/>
      <c r="L500" s="4"/>
      <c r="M500" s="4"/>
      <c r="N500" s="4"/>
      <c r="O500" s="4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</row>
    <row r="501" spans="11:26" s="1" customFormat="1" ht="15.95" customHeight="1">
      <c r="K501" s="4"/>
      <c r="L501" s="4"/>
      <c r="M501" s="4"/>
      <c r="N501" s="4"/>
      <c r="O501" s="4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</row>
    <row r="502" spans="11:26" s="1" customFormat="1" ht="15.95" customHeight="1">
      <c r="K502" s="4"/>
      <c r="L502" s="4"/>
      <c r="M502" s="4"/>
      <c r="N502" s="4"/>
      <c r="O502" s="4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</row>
    <row r="503" spans="11:26" s="1" customFormat="1" ht="15.95" customHeight="1">
      <c r="K503" s="4"/>
      <c r="L503" s="4"/>
      <c r="M503" s="4"/>
      <c r="N503" s="4"/>
      <c r="O503" s="4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</row>
    <row r="504" spans="11:26" s="1" customFormat="1" ht="15.95" customHeight="1">
      <c r="K504" s="4"/>
      <c r="L504" s="4"/>
      <c r="M504" s="4"/>
      <c r="N504" s="4"/>
      <c r="O504" s="4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</row>
    <row r="505" spans="11:26" s="1" customFormat="1" ht="15.95" customHeight="1">
      <c r="K505" s="4"/>
      <c r="L505" s="4"/>
      <c r="M505" s="4"/>
      <c r="N505" s="4"/>
      <c r="O505" s="4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</row>
    <row r="506" spans="11:26" s="1" customFormat="1" ht="15.95" customHeight="1">
      <c r="K506" s="4"/>
      <c r="L506" s="4"/>
      <c r="M506" s="4"/>
      <c r="N506" s="4"/>
      <c r="O506" s="4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</row>
    <row r="507" spans="11:26" s="1" customFormat="1" ht="15.95" customHeight="1">
      <c r="K507" s="4"/>
      <c r="L507" s="4"/>
      <c r="M507" s="4"/>
      <c r="N507" s="4"/>
      <c r="O507" s="4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</row>
    <row r="508" spans="11:26" s="1" customFormat="1" ht="15.95" customHeight="1">
      <c r="K508" s="4"/>
      <c r="L508" s="4"/>
      <c r="M508" s="4"/>
      <c r="N508" s="4"/>
      <c r="O508" s="4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</row>
    <row r="509" spans="11:26" s="1" customFormat="1" ht="15.95" customHeight="1">
      <c r="K509" s="4"/>
      <c r="L509" s="4"/>
      <c r="M509" s="4"/>
      <c r="N509" s="4"/>
      <c r="O509" s="4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</row>
    <row r="510" spans="11:26" s="1" customFormat="1" ht="15.95" customHeight="1">
      <c r="K510" s="4"/>
      <c r="L510" s="4"/>
      <c r="M510" s="4"/>
      <c r="N510" s="4"/>
      <c r="O510" s="4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</row>
    <row r="511" spans="11:26" s="1" customFormat="1" ht="15.95" customHeight="1">
      <c r="K511" s="4"/>
      <c r="L511" s="4"/>
      <c r="M511" s="4"/>
      <c r="N511" s="4"/>
      <c r="O511" s="4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</row>
    <row r="512" spans="11:26" s="1" customFormat="1" ht="15.95" customHeight="1">
      <c r="K512" s="4"/>
      <c r="L512" s="4"/>
      <c r="M512" s="4"/>
      <c r="N512" s="4"/>
      <c r="O512" s="4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</row>
    <row r="513" spans="11:26" s="1" customFormat="1" ht="15.95" customHeight="1">
      <c r="K513" s="4"/>
      <c r="L513" s="4"/>
      <c r="M513" s="4"/>
      <c r="N513" s="4"/>
      <c r="O513" s="4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</row>
    <row r="514" spans="11:26" s="1" customFormat="1" ht="15.95" customHeight="1">
      <c r="K514" s="4"/>
      <c r="L514" s="4"/>
      <c r="M514" s="4"/>
      <c r="N514" s="4"/>
      <c r="O514" s="4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</row>
    <row r="515" spans="11:26" s="1" customFormat="1" ht="15.95" customHeight="1">
      <c r="K515" s="4"/>
      <c r="L515" s="4"/>
      <c r="M515" s="4"/>
      <c r="N515" s="4"/>
      <c r="O515" s="4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</row>
    <row r="516" spans="11:26" s="1" customFormat="1" ht="15.95" customHeight="1">
      <c r="K516" s="4"/>
      <c r="L516" s="4"/>
      <c r="M516" s="4"/>
      <c r="N516" s="4"/>
      <c r="O516" s="4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</row>
    <row r="517" spans="11:26" s="1" customFormat="1" ht="15.95" customHeight="1">
      <c r="K517" s="4"/>
      <c r="L517" s="4"/>
      <c r="M517" s="4"/>
      <c r="N517" s="4"/>
      <c r="O517" s="4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</row>
    <row r="518" spans="11:26" s="1" customFormat="1" ht="15.95" customHeight="1">
      <c r="K518" s="4"/>
      <c r="L518" s="4"/>
      <c r="M518" s="4"/>
      <c r="N518" s="4"/>
      <c r="O518" s="4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</row>
    <row r="519" spans="11:26" s="1" customFormat="1" ht="15.95" customHeight="1">
      <c r="K519" s="4"/>
      <c r="L519" s="4"/>
      <c r="M519" s="4"/>
      <c r="N519" s="4"/>
      <c r="O519" s="4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</row>
    <row r="520" spans="11:26" s="1" customFormat="1" ht="15.95" customHeight="1">
      <c r="K520" s="4"/>
      <c r="L520" s="4"/>
      <c r="M520" s="4"/>
      <c r="N520" s="4"/>
      <c r="O520" s="4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</row>
    <row r="521" spans="11:26" s="1" customFormat="1" ht="15.95" customHeight="1">
      <c r="K521" s="4"/>
      <c r="L521" s="4"/>
      <c r="M521" s="4"/>
      <c r="N521" s="4"/>
      <c r="O521" s="4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</row>
    <row r="522" spans="11:26" s="1" customFormat="1" ht="15.95" customHeight="1">
      <c r="K522" s="4"/>
      <c r="L522" s="4"/>
      <c r="M522" s="4"/>
      <c r="N522" s="4"/>
      <c r="O522" s="4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</row>
    <row r="523" spans="11:26" s="1" customFormat="1" ht="15.95" customHeight="1">
      <c r="K523" s="4"/>
      <c r="L523" s="4"/>
      <c r="M523" s="4"/>
      <c r="N523" s="4"/>
      <c r="O523" s="4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</row>
    <row r="524" spans="11:26" s="1" customFormat="1" ht="15.95" customHeight="1">
      <c r="K524" s="4"/>
      <c r="L524" s="4"/>
      <c r="M524" s="4"/>
      <c r="N524" s="4"/>
      <c r="O524" s="4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</row>
    <row r="525" spans="11:26" s="1" customFormat="1" ht="15.95" customHeight="1">
      <c r="K525" s="4"/>
      <c r="L525" s="4"/>
      <c r="M525" s="4"/>
      <c r="N525" s="4"/>
      <c r="O525" s="4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</row>
    <row r="526" spans="11:26" s="1" customFormat="1" ht="15.95" customHeight="1">
      <c r="K526" s="4"/>
      <c r="L526" s="4"/>
      <c r="M526" s="4"/>
      <c r="N526" s="4"/>
      <c r="O526" s="4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</row>
    <row r="527" spans="11:26" s="1" customFormat="1" ht="15.95" customHeight="1">
      <c r="K527" s="4"/>
      <c r="L527" s="4"/>
      <c r="M527" s="4"/>
      <c r="N527" s="4"/>
      <c r="O527" s="4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</row>
    <row r="528" spans="11:26" s="1" customFormat="1" ht="15.95" customHeight="1">
      <c r="K528" s="4"/>
      <c r="L528" s="4"/>
      <c r="M528" s="4"/>
      <c r="N528" s="4"/>
      <c r="O528" s="4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</row>
    <row r="529" spans="11:26" s="1" customFormat="1" ht="15.95" customHeight="1">
      <c r="K529" s="4"/>
      <c r="L529" s="4"/>
      <c r="M529" s="4"/>
      <c r="N529" s="4"/>
      <c r="O529" s="4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</row>
    <row r="530" spans="11:26" s="1" customFormat="1" ht="15.95" customHeight="1">
      <c r="K530" s="4"/>
      <c r="L530" s="4"/>
      <c r="M530" s="4"/>
      <c r="N530" s="4"/>
      <c r="O530" s="4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</row>
    <row r="531" spans="11:26" s="1" customFormat="1" ht="15.95" customHeight="1">
      <c r="K531" s="4"/>
      <c r="L531" s="4"/>
      <c r="M531" s="4"/>
      <c r="N531" s="4"/>
      <c r="O531" s="4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</row>
    <row r="532" spans="11:26" s="1" customFormat="1" ht="15.95" customHeight="1">
      <c r="K532" s="4"/>
      <c r="L532" s="4"/>
      <c r="M532" s="4"/>
      <c r="N532" s="4"/>
      <c r="O532" s="4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</row>
    <row r="533" spans="11:26" s="1" customFormat="1" ht="15.95" customHeight="1">
      <c r="K533" s="4"/>
      <c r="L533" s="4"/>
      <c r="M533" s="4"/>
      <c r="N533" s="4"/>
      <c r="O533" s="4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</row>
    <row r="534" spans="11:26" s="1" customFormat="1" ht="15.95" customHeight="1">
      <c r="K534" s="4"/>
      <c r="L534" s="4"/>
      <c r="M534" s="4"/>
      <c r="N534" s="4"/>
      <c r="O534" s="4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</row>
    <row r="535" spans="11:26" s="1" customFormat="1" ht="15.95" customHeight="1">
      <c r="K535" s="4"/>
      <c r="L535" s="4"/>
      <c r="M535" s="4"/>
      <c r="N535" s="4"/>
      <c r="O535" s="4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</row>
    <row r="536" spans="11:26" s="1" customFormat="1" ht="15.95" customHeight="1">
      <c r="K536" s="4"/>
      <c r="L536" s="4"/>
      <c r="M536" s="4"/>
      <c r="N536" s="4"/>
      <c r="O536" s="4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</row>
    <row r="537" spans="11:26" s="1" customFormat="1" ht="15.95" customHeight="1">
      <c r="K537" s="4"/>
      <c r="L537" s="4"/>
      <c r="M537" s="4"/>
      <c r="N537" s="4"/>
      <c r="O537" s="4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</row>
    <row r="538" spans="11:26" s="1" customFormat="1" ht="15.95" customHeight="1">
      <c r="K538" s="4"/>
      <c r="L538" s="4"/>
      <c r="M538" s="4"/>
      <c r="N538" s="4"/>
      <c r="O538" s="4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</row>
    <row r="539" spans="11:26" s="1" customFormat="1" ht="15.95" customHeight="1">
      <c r="K539" s="4"/>
      <c r="L539" s="4"/>
      <c r="M539" s="4"/>
      <c r="N539" s="4"/>
      <c r="O539" s="4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</row>
    <row r="540" spans="11:26" s="1" customFormat="1" ht="15.95" customHeight="1">
      <c r="K540" s="4"/>
      <c r="L540" s="4"/>
      <c r="M540" s="4"/>
      <c r="N540" s="4"/>
      <c r="O540" s="4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</row>
    <row r="541" spans="11:26" s="1" customFormat="1" ht="15.95" customHeight="1">
      <c r="K541" s="4"/>
      <c r="L541" s="4"/>
      <c r="M541" s="4"/>
      <c r="N541" s="4"/>
      <c r="O541" s="4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</row>
    <row r="542" spans="11:26" s="1" customFormat="1" ht="15.95" customHeight="1">
      <c r="K542" s="4"/>
      <c r="L542" s="4"/>
      <c r="M542" s="4"/>
      <c r="N542" s="4"/>
      <c r="O542" s="4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</row>
    <row r="543" spans="11:26" s="1" customFormat="1" ht="15.95" customHeight="1">
      <c r="K543" s="4"/>
      <c r="L543" s="4"/>
      <c r="M543" s="4"/>
      <c r="N543" s="4"/>
      <c r="O543" s="4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</row>
    <row r="544" spans="11:26" s="1" customFormat="1" ht="15.95" customHeight="1">
      <c r="K544" s="4"/>
      <c r="L544" s="4"/>
      <c r="M544" s="4"/>
      <c r="N544" s="4"/>
      <c r="O544" s="4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</row>
    <row r="545" spans="11:26" s="1" customFormat="1" ht="15.95" customHeight="1">
      <c r="K545" s="4"/>
      <c r="L545" s="4"/>
      <c r="M545" s="4"/>
      <c r="N545" s="4"/>
      <c r="O545" s="4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</row>
    <row r="546" spans="11:26" s="1" customFormat="1" ht="15.95" customHeight="1">
      <c r="K546" s="4"/>
      <c r="L546" s="4"/>
      <c r="M546" s="4"/>
      <c r="N546" s="4"/>
      <c r="O546" s="4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</row>
    <row r="547" spans="11:26" s="1" customFormat="1" ht="15.95" customHeight="1">
      <c r="K547" s="4"/>
      <c r="L547" s="4"/>
      <c r="M547" s="4"/>
      <c r="N547" s="4"/>
      <c r="O547" s="4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</row>
    <row r="548" spans="11:26" s="1" customFormat="1" ht="15.95" customHeight="1">
      <c r="K548" s="4"/>
      <c r="L548" s="4"/>
      <c r="M548" s="4"/>
      <c r="N548" s="4"/>
      <c r="O548" s="4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</row>
    <row r="549" spans="11:26" s="1" customFormat="1" ht="15.95" customHeight="1">
      <c r="K549" s="4"/>
      <c r="L549" s="4"/>
      <c r="M549" s="4"/>
      <c r="N549" s="4"/>
      <c r="O549" s="4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</row>
    <row r="550" spans="11:26" s="1" customFormat="1" ht="15.95" customHeight="1">
      <c r="K550" s="4"/>
      <c r="L550" s="4"/>
      <c r="M550" s="4"/>
      <c r="N550" s="4"/>
      <c r="O550" s="4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</row>
    <row r="551" spans="11:26" s="1" customFormat="1" ht="15.95" customHeight="1">
      <c r="K551" s="4"/>
      <c r="L551" s="4"/>
      <c r="M551" s="4"/>
      <c r="N551" s="4"/>
      <c r="O551" s="4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</row>
    <row r="552" spans="11:26" s="1" customFormat="1" ht="15.95" customHeight="1">
      <c r="K552" s="4"/>
      <c r="L552" s="4"/>
      <c r="M552" s="4"/>
      <c r="N552" s="4"/>
      <c r="O552" s="4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</row>
    <row r="553" spans="11:26" s="1" customFormat="1" ht="15.95" customHeight="1">
      <c r="K553" s="4"/>
      <c r="L553" s="4"/>
      <c r="M553" s="4"/>
      <c r="N553" s="4"/>
      <c r="O553" s="4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</row>
    <row r="554" spans="11:26" s="1" customFormat="1" ht="15.95" customHeight="1">
      <c r="K554" s="4"/>
      <c r="L554" s="4"/>
      <c r="M554" s="4"/>
      <c r="N554" s="4"/>
      <c r="O554" s="4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</row>
    <row r="555" spans="11:26" s="1" customFormat="1" ht="15.95" customHeight="1">
      <c r="K555" s="4"/>
      <c r="L555" s="4"/>
      <c r="M555" s="4"/>
      <c r="N555" s="4"/>
      <c r="O555" s="4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</row>
    <row r="556" spans="11:26" s="1" customFormat="1" ht="15.95" customHeight="1">
      <c r="K556" s="4"/>
      <c r="L556" s="4"/>
      <c r="M556" s="4"/>
      <c r="N556" s="4"/>
      <c r="O556" s="4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</row>
    <row r="557" spans="11:26" s="1" customFormat="1" ht="15.95" customHeight="1">
      <c r="K557" s="4"/>
      <c r="L557" s="4"/>
      <c r="M557" s="4"/>
      <c r="N557" s="4"/>
      <c r="O557" s="4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</row>
    <row r="558" spans="11:26" s="1" customFormat="1" ht="15.95" customHeight="1">
      <c r="K558" s="4"/>
      <c r="L558" s="4"/>
      <c r="M558" s="4"/>
      <c r="N558" s="4"/>
      <c r="O558" s="4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</row>
    <row r="559" spans="11:26" s="1" customFormat="1" ht="15.95" customHeight="1">
      <c r="K559" s="4"/>
      <c r="L559" s="4"/>
      <c r="M559" s="4"/>
      <c r="N559" s="4"/>
      <c r="O559" s="4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</row>
    <row r="560" spans="11:26" s="1" customFormat="1" ht="15.95" customHeight="1">
      <c r="K560" s="4"/>
      <c r="L560" s="4"/>
      <c r="M560" s="4"/>
      <c r="N560" s="4"/>
      <c r="O560" s="4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</row>
    <row r="561" spans="11:26" s="1" customFormat="1" ht="15.95" customHeight="1">
      <c r="K561" s="4"/>
      <c r="L561" s="4"/>
      <c r="M561" s="4"/>
      <c r="N561" s="4"/>
      <c r="O561" s="4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</row>
    <row r="562" spans="11:26" s="1" customFormat="1" ht="15.95" customHeight="1">
      <c r="K562" s="4"/>
      <c r="L562" s="4"/>
      <c r="M562" s="4"/>
      <c r="N562" s="4"/>
      <c r="O562" s="4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</row>
    <row r="563" spans="11:26" s="1" customFormat="1" ht="15.95" customHeight="1">
      <c r="K563" s="4"/>
      <c r="L563" s="4"/>
      <c r="M563" s="4"/>
      <c r="N563" s="4"/>
      <c r="O563" s="4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</row>
    <row r="564" spans="11:26" s="1" customFormat="1" ht="15.95" customHeight="1">
      <c r="K564" s="4"/>
      <c r="L564" s="4"/>
      <c r="M564" s="4"/>
      <c r="N564" s="4"/>
      <c r="O564" s="4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</row>
    <row r="565" spans="11:26" s="1" customFormat="1" ht="15.95" customHeight="1">
      <c r="K565" s="4"/>
      <c r="L565" s="4"/>
      <c r="M565" s="4"/>
      <c r="N565" s="4"/>
      <c r="O565" s="4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</row>
    <row r="566" spans="11:26" s="1" customFormat="1" ht="15.95" customHeight="1">
      <c r="K566" s="4"/>
      <c r="L566" s="4"/>
      <c r="M566" s="4"/>
      <c r="N566" s="4"/>
      <c r="O566" s="4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</row>
    <row r="567" spans="11:26" s="1" customFormat="1" ht="15.95" customHeight="1">
      <c r="K567" s="4"/>
      <c r="L567" s="4"/>
      <c r="M567" s="4"/>
      <c r="N567" s="4"/>
      <c r="O567" s="4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</row>
    <row r="568" spans="11:26" s="1" customFormat="1" ht="15.95" customHeight="1">
      <c r="K568" s="4"/>
      <c r="L568" s="4"/>
      <c r="M568" s="4"/>
      <c r="N568" s="4"/>
      <c r="O568" s="4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</row>
    <row r="569" spans="11:26" s="1" customFormat="1" ht="15.95" customHeight="1">
      <c r="K569" s="4"/>
      <c r="L569" s="4"/>
      <c r="M569" s="4"/>
      <c r="N569" s="4"/>
      <c r="O569" s="4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</row>
    <row r="570" spans="11:26" s="1" customFormat="1" ht="15.95" customHeight="1">
      <c r="K570" s="4"/>
      <c r="L570" s="4"/>
      <c r="M570" s="4"/>
      <c r="N570" s="4"/>
      <c r="O570" s="4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</row>
    <row r="571" spans="11:26" s="1" customFormat="1" ht="15.95" customHeight="1">
      <c r="K571" s="4"/>
      <c r="L571" s="4"/>
      <c r="M571" s="4"/>
      <c r="N571" s="4"/>
      <c r="O571" s="4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</row>
    <row r="572" spans="11:26" s="1" customFormat="1" ht="15.95" customHeight="1">
      <c r="K572" s="4"/>
      <c r="L572" s="4"/>
      <c r="M572" s="4"/>
      <c r="N572" s="4"/>
      <c r="O572" s="4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</row>
    <row r="573" spans="11:26" s="1" customFormat="1" ht="15.95" customHeight="1">
      <c r="K573" s="4"/>
      <c r="L573" s="4"/>
      <c r="M573" s="4"/>
      <c r="N573" s="4"/>
      <c r="O573" s="4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</row>
    <row r="574" spans="11:26" s="1" customFormat="1" ht="15.95" customHeight="1">
      <c r="K574" s="4"/>
      <c r="L574" s="4"/>
      <c r="M574" s="4"/>
      <c r="N574" s="4"/>
      <c r="O574" s="4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</row>
    <row r="575" spans="11:26" s="1" customFormat="1" ht="15.95" customHeight="1">
      <c r="K575" s="4"/>
      <c r="L575" s="4"/>
      <c r="M575" s="4"/>
      <c r="N575" s="4"/>
      <c r="O575" s="4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</row>
    <row r="576" spans="11:26" s="1" customFormat="1" ht="15.95" customHeight="1">
      <c r="K576" s="4"/>
      <c r="L576" s="4"/>
      <c r="M576" s="4"/>
      <c r="N576" s="4"/>
      <c r="O576" s="4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</row>
    <row r="577" spans="11:26" s="1" customFormat="1" ht="15.95" customHeight="1">
      <c r="K577" s="4"/>
      <c r="L577" s="4"/>
      <c r="M577" s="4"/>
      <c r="N577" s="4"/>
      <c r="O577" s="4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</row>
    <row r="578" spans="11:26" s="1" customFormat="1" ht="15.95" customHeight="1">
      <c r="K578" s="4"/>
      <c r="L578" s="4"/>
      <c r="M578" s="4"/>
      <c r="N578" s="4"/>
      <c r="O578" s="4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</row>
    <row r="579" spans="11:26" s="1" customFormat="1" ht="15.95" customHeight="1">
      <c r="K579" s="4"/>
      <c r="L579" s="4"/>
      <c r="M579" s="4"/>
      <c r="N579" s="4"/>
      <c r="O579" s="4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</row>
    <row r="580" spans="11:26" s="1" customFormat="1" ht="15.95" customHeight="1">
      <c r="K580" s="4"/>
      <c r="L580" s="4"/>
      <c r="M580" s="4"/>
      <c r="N580" s="4"/>
      <c r="O580" s="4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</row>
    <row r="581" spans="11:26" s="1" customFormat="1" ht="15.95" customHeight="1">
      <c r="K581" s="4"/>
      <c r="L581" s="4"/>
      <c r="M581" s="4"/>
      <c r="N581" s="4"/>
      <c r="O581" s="4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</row>
    <row r="582" spans="11:26" s="1" customFormat="1" ht="15.95" customHeight="1">
      <c r="K582" s="4"/>
      <c r="L582" s="4"/>
      <c r="M582" s="4"/>
      <c r="N582" s="4"/>
      <c r="O582" s="4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</row>
    <row r="583" spans="11:26" s="1" customFormat="1" ht="15.95" customHeight="1">
      <c r="K583" s="4"/>
      <c r="L583" s="4"/>
      <c r="M583" s="4"/>
      <c r="N583" s="4"/>
      <c r="O583" s="4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</row>
    <row r="584" spans="11:26" s="1" customFormat="1" ht="15.95" customHeight="1">
      <c r="K584" s="4"/>
      <c r="L584" s="4"/>
      <c r="M584" s="4"/>
      <c r="N584" s="4"/>
      <c r="O584" s="4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</row>
    <row r="585" spans="11:26" s="1" customFormat="1" ht="15.95" customHeight="1">
      <c r="K585" s="4"/>
      <c r="L585" s="4"/>
      <c r="M585" s="4"/>
      <c r="N585" s="4"/>
      <c r="O585" s="4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</row>
    <row r="586" spans="11:26" s="1" customFormat="1" ht="15.95" customHeight="1">
      <c r="K586" s="4"/>
      <c r="L586" s="4"/>
      <c r="M586" s="4"/>
      <c r="N586" s="4"/>
      <c r="O586" s="4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</row>
    <row r="587" spans="11:26" s="1" customFormat="1" ht="15.95" customHeight="1">
      <c r="K587" s="4"/>
      <c r="L587" s="4"/>
      <c r="M587" s="4"/>
      <c r="N587" s="4"/>
      <c r="O587" s="4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</row>
    <row r="588" spans="11:26" s="1" customFormat="1" ht="15.95" customHeight="1">
      <c r="K588" s="4"/>
      <c r="L588" s="4"/>
      <c r="M588" s="4"/>
      <c r="N588" s="4"/>
      <c r="O588" s="4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</row>
    <row r="589" spans="11:26" s="1" customFormat="1" ht="15.95" customHeight="1">
      <c r="K589" s="4"/>
      <c r="L589" s="4"/>
      <c r="M589" s="4"/>
      <c r="N589" s="4"/>
      <c r="O589" s="4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</row>
    <row r="590" spans="11:26" s="1" customFormat="1" ht="15.95" customHeight="1">
      <c r="K590" s="4"/>
      <c r="L590" s="4"/>
      <c r="M590" s="4"/>
      <c r="N590" s="4"/>
      <c r="O590" s="4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</row>
    <row r="591" spans="11:26" s="1" customFormat="1" ht="15.95" customHeight="1">
      <c r="K591" s="4"/>
      <c r="L591" s="4"/>
      <c r="M591" s="4"/>
      <c r="N591" s="4"/>
      <c r="O591" s="4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</row>
    <row r="592" spans="11:26" s="1" customFormat="1" ht="15.95" customHeight="1">
      <c r="K592" s="4"/>
      <c r="L592" s="4"/>
      <c r="M592" s="4"/>
      <c r="N592" s="4"/>
      <c r="O592" s="4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</row>
    <row r="593" spans="11:26" s="1" customFormat="1" ht="15.95" customHeight="1">
      <c r="K593" s="4"/>
      <c r="L593" s="4"/>
      <c r="M593" s="4"/>
      <c r="N593" s="4"/>
      <c r="O593" s="4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</row>
    <row r="594" spans="11:26" s="1" customFormat="1" ht="15.95" customHeight="1">
      <c r="K594" s="4"/>
      <c r="L594" s="4"/>
      <c r="M594" s="4"/>
      <c r="N594" s="4"/>
      <c r="O594" s="4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</row>
    <row r="595" spans="11:26" s="1" customFormat="1" ht="15.95" customHeight="1">
      <c r="K595" s="4"/>
      <c r="L595" s="4"/>
      <c r="M595" s="4"/>
      <c r="N595" s="4"/>
      <c r="O595" s="4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</row>
    <row r="596" spans="11:26" s="1" customFormat="1" ht="15.95" customHeight="1">
      <c r="K596" s="4"/>
      <c r="L596" s="4"/>
      <c r="M596" s="4"/>
      <c r="N596" s="4"/>
      <c r="O596" s="4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</row>
    <row r="597" spans="11:26" s="1" customFormat="1" ht="15.95" customHeight="1">
      <c r="K597" s="4"/>
      <c r="L597" s="4"/>
      <c r="M597" s="4"/>
      <c r="N597" s="4"/>
      <c r="O597" s="4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</row>
    <row r="598" spans="11:26" s="1" customFormat="1" ht="15.95" customHeight="1">
      <c r="K598" s="4"/>
      <c r="L598" s="4"/>
      <c r="M598" s="4"/>
      <c r="N598" s="4"/>
      <c r="O598" s="4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</row>
    <row r="599" spans="11:26" s="1" customFormat="1" ht="15.95" customHeight="1">
      <c r="K599" s="4"/>
      <c r="L599" s="4"/>
      <c r="M599" s="4"/>
      <c r="N599" s="4"/>
      <c r="O599" s="4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</row>
    <row r="600" spans="11:26" s="1" customFormat="1" ht="15.95" customHeight="1">
      <c r="K600" s="4"/>
      <c r="L600" s="4"/>
      <c r="M600" s="4"/>
      <c r="N600" s="4"/>
      <c r="O600" s="4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</row>
    <row r="601" spans="11:26" s="1" customFormat="1" ht="15.95" customHeight="1">
      <c r="K601" s="4"/>
      <c r="L601" s="4"/>
      <c r="M601" s="4"/>
      <c r="N601" s="4"/>
      <c r="O601" s="4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</row>
    <row r="602" spans="11:26" s="1" customFormat="1" ht="15.95" customHeight="1">
      <c r="K602" s="4"/>
      <c r="L602" s="4"/>
      <c r="M602" s="4"/>
      <c r="N602" s="4"/>
      <c r="O602" s="4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</row>
    <row r="603" spans="11:26" s="1" customFormat="1" ht="15.95" customHeight="1">
      <c r="K603" s="4"/>
      <c r="L603" s="4"/>
      <c r="M603" s="4"/>
      <c r="N603" s="4"/>
      <c r="O603" s="4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</row>
    <row r="604" spans="11:26" s="1" customFormat="1" ht="15.95" customHeight="1">
      <c r="K604" s="4"/>
      <c r="L604" s="4"/>
      <c r="M604" s="4"/>
      <c r="N604" s="4"/>
      <c r="O604" s="4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</row>
    <row r="605" spans="11:26" s="1" customFormat="1" ht="15.95" customHeight="1">
      <c r="K605" s="4"/>
      <c r="L605" s="4"/>
      <c r="M605" s="4"/>
      <c r="N605" s="4"/>
      <c r="O605" s="4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</row>
    <row r="606" spans="11:26" s="1" customFormat="1" ht="15.95" customHeight="1">
      <c r="K606" s="4"/>
      <c r="L606" s="4"/>
      <c r="M606" s="4"/>
      <c r="N606" s="4"/>
      <c r="O606" s="4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</row>
    <row r="607" spans="11:26" s="1" customFormat="1" ht="15.95" customHeight="1">
      <c r="K607" s="4"/>
      <c r="L607" s="4"/>
      <c r="M607" s="4"/>
      <c r="N607" s="4"/>
      <c r="O607" s="4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</row>
    <row r="608" spans="11:26" s="1" customFormat="1" ht="15.95" customHeight="1">
      <c r="K608" s="4"/>
      <c r="L608" s="4"/>
      <c r="M608" s="4"/>
      <c r="N608" s="4"/>
      <c r="O608" s="4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</row>
    <row r="609" spans="11:26" s="1" customFormat="1" ht="15.95" customHeight="1">
      <c r="K609" s="4"/>
      <c r="L609" s="4"/>
      <c r="M609" s="4"/>
      <c r="N609" s="4"/>
      <c r="O609" s="4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</row>
    <row r="610" spans="11:26" s="1" customFormat="1" ht="15.95" customHeight="1">
      <c r="K610" s="4"/>
      <c r="L610" s="4"/>
      <c r="M610" s="4"/>
      <c r="N610" s="4"/>
      <c r="O610" s="4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</row>
    <row r="611" spans="11:26" s="1" customFormat="1" ht="15.95" customHeight="1">
      <c r="K611" s="4"/>
      <c r="L611" s="4"/>
      <c r="M611" s="4"/>
      <c r="N611" s="4"/>
      <c r="O611" s="4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</row>
    <row r="612" spans="11:26" s="1" customFormat="1" ht="15.95" customHeight="1">
      <c r="K612" s="4"/>
      <c r="L612" s="4"/>
      <c r="M612" s="4"/>
      <c r="N612" s="4"/>
      <c r="O612" s="4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</row>
    <row r="613" spans="11:26" s="1" customFormat="1" ht="15.95" customHeight="1">
      <c r="K613" s="4"/>
      <c r="L613" s="4"/>
      <c r="M613" s="4"/>
      <c r="N613" s="4"/>
      <c r="O613" s="4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</row>
    <row r="614" spans="11:26" s="1" customFormat="1" ht="15.95" customHeight="1">
      <c r="K614" s="4"/>
      <c r="L614" s="4"/>
      <c r="M614" s="4"/>
      <c r="N614" s="4"/>
      <c r="O614" s="4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</row>
    <row r="615" spans="11:26" s="1" customFormat="1" ht="15.95" customHeight="1">
      <c r="K615" s="4"/>
      <c r="L615" s="4"/>
      <c r="M615" s="4"/>
      <c r="N615" s="4"/>
      <c r="O615" s="4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</row>
    <row r="616" spans="11:26" s="1" customFormat="1" ht="15.95" customHeight="1">
      <c r="K616" s="4"/>
      <c r="L616" s="4"/>
      <c r="M616" s="4"/>
      <c r="N616" s="4"/>
      <c r="O616" s="4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</row>
    <row r="617" spans="11:26" s="1" customFormat="1" ht="15.95" customHeight="1">
      <c r="K617" s="4"/>
      <c r="L617" s="4"/>
      <c r="M617" s="4"/>
      <c r="N617" s="4"/>
      <c r="O617" s="4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</row>
    <row r="618" spans="11:26" s="1" customFormat="1" ht="15.95" customHeight="1">
      <c r="K618" s="4"/>
      <c r="L618" s="4"/>
      <c r="M618" s="4"/>
      <c r="N618" s="4"/>
      <c r="O618" s="4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</row>
    <row r="619" spans="11:26" s="1" customFormat="1" ht="15.95" customHeight="1">
      <c r="K619" s="4"/>
      <c r="L619" s="4"/>
      <c r="M619" s="4"/>
      <c r="N619" s="4"/>
      <c r="O619" s="4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</row>
    <row r="620" spans="11:26" s="1" customFormat="1" ht="15.95" customHeight="1">
      <c r="K620" s="4"/>
      <c r="L620" s="4"/>
      <c r="M620" s="4"/>
      <c r="N620" s="4"/>
      <c r="O620" s="4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</row>
    <row r="621" spans="11:26" s="1" customFormat="1" ht="15.95" customHeight="1">
      <c r="K621" s="4"/>
      <c r="L621" s="4"/>
      <c r="M621" s="4"/>
      <c r="N621" s="4"/>
      <c r="O621" s="4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</row>
    <row r="622" spans="11:26" s="1" customFormat="1" ht="15.95" customHeight="1">
      <c r="K622" s="4"/>
      <c r="L622" s="4"/>
      <c r="M622" s="4"/>
      <c r="N622" s="4"/>
      <c r="O622" s="4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</row>
    <row r="623" spans="11:26" s="1" customFormat="1" ht="15.95" customHeight="1">
      <c r="K623" s="4"/>
      <c r="L623" s="4"/>
      <c r="M623" s="4"/>
      <c r="N623" s="4"/>
      <c r="O623" s="4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</row>
    <row r="624" spans="11:26" s="1" customFormat="1" ht="15.95" customHeight="1">
      <c r="K624" s="4"/>
      <c r="L624" s="4"/>
      <c r="M624" s="4"/>
      <c r="N624" s="4"/>
      <c r="O624" s="4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</row>
    <row r="625" spans="11:26" s="1" customFormat="1" ht="15.95" customHeight="1">
      <c r="K625" s="4"/>
      <c r="L625" s="4"/>
      <c r="M625" s="4"/>
      <c r="N625" s="4"/>
      <c r="O625" s="4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</row>
    <row r="626" spans="11:26" s="1" customFormat="1" ht="15.95" customHeight="1">
      <c r="K626" s="4"/>
      <c r="L626" s="4"/>
      <c r="M626" s="4"/>
      <c r="N626" s="4"/>
      <c r="O626" s="4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</row>
    <row r="627" spans="11:26" s="1" customFormat="1" ht="15.95" customHeight="1">
      <c r="K627" s="4"/>
      <c r="L627" s="4"/>
      <c r="M627" s="4"/>
      <c r="N627" s="4"/>
      <c r="O627" s="4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</row>
    <row r="628" spans="11:26" s="1" customFormat="1" ht="15.95" customHeight="1">
      <c r="K628" s="4"/>
      <c r="L628" s="4"/>
      <c r="M628" s="4"/>
      <c r="N628" s="4"/>
      <c r="O628" s="4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</row>
    <row r="629" spans="11:26" s="1" customFormat="1" ht="15.95" customHeight="1">
      <c r="K629" s="4"/>
      <c r="L629" s="4"/>
      <c r="M629" s="4"/>
      <c r="N629" s="4"/>
      <c r="O629" s="4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</row>
    <row r="630" spans="11:26" s="1" customFormat="1" ht="15.95" customHeight="1">
      <c r="K630" s="4"/>
      <c r="L630" s="4"/>
      <c r="M630" s="4"/>
      <c r="N630" s="4"/>
      <c r="O630" s="4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</row>
    <row r="631" spans="11:26" s="1" customFormat="1" ht="15.95" customHeight="1">
      <c r="K631" s="4"/>
      <c r="L631" s="4"/>
      <c r="M631" s="4"/>
      <c r="N631" s="4"/>
      <c r="O631" s="4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</row>
    <row r="632" spans="11:26" s="1" customFormat="1" ht="15.95" customHeight="1">
      <c r="K632" s="4"/>
      <c r="L632" s="4"/>
      <c r="M632" s="4"/>
      <c r="N632" s="4"/>
      <c r="O632" s="4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</row>
    <row r="633" spans="11:26" s="1" customFormat="1" ht="15.95" customHeight="1">
      <c r="K633" s="4"/>
      <c r="L633" s="4"/>
      <c r="M633" s="4"/>
      <c r="N633" s="4"/>
      <c r="O633" s="4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</row>
    <row r="634" spans="11:26" s="1" customFormat="1" ht="15.95" customHeight="1">
      <c r="K634" s="4"/>
      <c r="L634" s="4"/>
      <c r="M634" s="4"/>
      <c r="N634" s="4"/>
      <c r="O634" s="4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</row>
    <row r="635" spans="11:26" s="1" customFormat="1" ht="15.95" customHeight="1">
      <c r="K635" s="4"/>
      <c r="L635" s="4"/>
      <c r="M635" s="4"/>
      <c r="N635" s="4"/>
      <c r="O635" s="4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</row>
    <row r="636" spans="11:26" s="1" customFormat="1" ht="15.95" customHeight="1">
      <c r="K636" s="4"/>
      <c r="L636" s="4"/>
      <c r="M636" s="4"/>
      <c r="N636" s="4"/>
      <c r="O636" s="4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</row>
    <row r="637" spans="11:26" s="1" customFormat="1" ht="15.95" customHeight="1">
      <c r="K637" s="4"/>
      <c r="L637" s="4"/>
      <c r="M637" s="4"/>
      <c r="N637" s="4"/>
      <c r="O637" s="4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</row>
    <row r="638" spans="11:26" s="1" customFormat="1" ht="15.95" customHeight="1">
      <c r="K638" s="4"/>
      <c r="L638" s="4"/>
      <c r="M638" s="4"/>
      <c r="N638" s="4"/>
      <c r="O638" s="4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</row>
    <row r="639" spans="11:26" s="1" customFormat="1" ht="15.95" customHeight="1">
      <c r="K639" s="4"/>
      <c r="L639" s="4"/>
      <c r="M639" s="4"/>
      <c r="N639" s="4"/>
      <c r="O639" s="4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</row>
    <row r="640" spans="11:26" s="1" customFormat="1" ht="15.95" customHeight="1">
      <c r="K640" s="4"/>
      <c r="L640" s="4"/>
      <c r="M640" s="4"/>
      <c r="N640" s="4"/>
      <c r="O640" s="4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</row>
    <row r="641" spans="11:26" s="1" customFormat="1" ht="15.95" customHeight="1">
      <c r="K641" s="4"/>
      <c r="L641" s="4"/>
      <c r="M641" s="4"/>
      <c r="N641" s="4"/>
      <c r="O641" s="4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</row>
    <row r="642" spans="11:26" s="1" customFormat="1" ht="15.95" customHeight="1">
      <c r="K642" s="4"/>
      <c r="L642" s="4"/>
      <c r="M642" s="4"/>
      <c r="N642" s="4"/>
      <c r="O642" s="4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</row>
    <row r="643" spans="11:26" s="1" customFormat="1" ht="15.95" customHeight="1">
      <c r="K643" s="4"/>
      <c r="L643" s="4"/>
      <c r="M643" s="4"/>
      <c r="N643" s="4"/>
      <c r="O643" s="4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</row>
    <row r="644" spans="11:26" s="1" customFormat="1" ht="15.95" customHeight="1">
      <c r="K644" s="4"/>
      <c r="L644" s="4"/>
      <c r="M644" s="4"/>
      <c r="N644" s="4"/>
      <c r="O644" s="4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</row>
    <row r="645" spans="11:26" s="1" customFormat="1" ht="15.95" customHeight="1">
      <c r="K645" s="4"/>
      <c r="L645" s="4"/>
      <c r="M645" s="4"/>
      <c r="N645" s="4"/>
      <c r="O645" s="4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</row>
    <row r="646" spans="11:26" s="1" customFormat="1" ht="15.95" customHeight="1">
      <c r="K646" s="4"/>
      <c r="L646" s="4"/>
      <c r="M646" s="4"/>
      <c r="N646" s="4"/>
      <c r="O646" s="4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</row>
    <row r="647" spans="11:26" s="1" customFormat="1" ht="15.95" customHeight="1">
      <c r="K647" s="4"/>
      <c r="L647" s="4"/>
      <c r="M647" s="4"/>
      <c r="N647" s="4"/>
      <c r="O647" s="4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</row>
    <row r="648" spans="11:26" s="1" customFormat="1" ht="15.95" customHeight="1">
      <c r="K648" s="4"/>
      <c r="L648" s="4"/>
      <c r="M648" s="4"/>
      <c r="N648" s="4"/>
      <c r="O648" s="4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</row>
    <row r="649" spans="11:26" s="1" customFormat="1" ht="15.95" customHeight="1">
      <c r="K649" s="4"/>
      <c r="L649" s="4"/>
      <c r="M649" s="4"/>
      <c r="N649" s="4"/>
      <c r="O649" s="4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</row>
    <row r="650" spans="11:26" s="1" customFormat="1" ht="15.95" customHeight="1">
      <c r="K650" s="4"/>
      <c r="L650" s="4"/>
      <c r="M650" s="4"/>
      <c r="N650" s="4"/>
      <c r="O650" s="4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</row>
    <row r="651" spans="11:26" s="1" customFormat="1" ht="15.95" customHeight="1">
      <c r="K651" s="4"/>
      <c r="L651" s="4"/>
      <c r="M651" s="4"/>
      <c r="N651" s="4"/>
      <c r="O651" s="4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</row>
    <row r="652" spans="11:26" s="1" customFormat="1" ht="15.95" customHeight="1">
      <c r="K652" s="4"/>
      <c r="L652" s="4"/>
      <c r="M652" s="4"/>
      <c r="N652" s="4"/>
      <c r="O652" s="4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</row>
    <row r="653" spans="11:26" s="1" customFormat="1" ht="15.95" customHeight="1">
      <c r="K653" s="4"/>
      <c r="L653" s="4"/>
      <c r="M653" s="4"/>
      <c r="N653" s="4"/>
      <c r="O653" s="4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</row>
    <row r="654" spans="11:26" s="1" customFormat="1" ht="15.95" customHeight="1">
      <c r="K654" s="4"/>
      <c r="L654" s="4"/>
      <c r="M654" s="4"/>
      <c r="N654" s="4"/>
      <c r="O654" s="4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</row>
    <row r="655" spans="11:26" s="1" customFormat="1" ht="15.95" customHeight="1">
      <c r="K655" s="4"/>
      <c r="L655" s="4"/>
      <c r="M655" s="4"/>
      <c r="N655" s="4"/>
      <c r="O655" s="4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</row>
    <row r="656" spans="11:26" s="1" customFormat="1" ht="15.95" customHeight="1">
      <c r="K656" s="4"/>
      <c r="L656" s="4"/>
      <c r="M656" s="4"/>
      <c r="N656" s="4"/>
      <c r="O656" s="4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</row>
    <row r="657" spans="11:26" s="1" customFormat="1" ht="15.95" customHeight="1">
      <c r="K657" s="4"/>
      <c r="L657" s="4"/>
      <c r="M657" s="4"/>
      <c r="N657" s="4"/>
      <c r="O657" s="4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</row>
    <row r="658" spans="11:26" s="1" customFormat="1" ht="15.95" customHeight="1">
      <c r="K658" s="4"/>
      <c r="L658" s="4"/>
      <c r="M658" s="4"/>
      <c r="N658" s="4"/>
      <c r="O658" s="4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</row>
    <row r="659" spans="11:26" s="1" customFormat="1" ht="15.95" customHeight="1">
      <c r="K659" s="4"/>
      <c r="L659" s="4"/>
      <c r="M659" s="4"/>
      <c r="N659" s="4"/>
      <c r="O659" s="4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</row>
    <row r="660" spans="11:26" s="1" customFormat="1" ht="15.95" customHeight="1">
      <c r="K660" s="4"/>
      <c r="L660" s="4"/>
      <c r="M660" s="4"/>
      <c r="N660" s="4"/>
      <c r="O660" s="4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</row>
    <row r="661" spans="11:26" s="1" customFormat="1" ht="15.95" customHeight="1">
      <c r="K661" s="4"/>
      <c r="L661" s="4"/>
      <c r="M661" s="4"/>
      <c r="N661" s="4"/>
      <c r="O661" s="4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</row>
    <row r="662" spans="11:26" s="1" customFormat="1" ht="15.95" customHeight="1">
      <c r="K662" s="4"/>
      <c r="L662" s="4"/>
      <c r="M662" s="4"/>
      <c r="N662" s="4"/>
      <c r="O662" s="4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</row>
    <row r="663" spans="11:26" s="1" customFormat="1" ht="15.95" customHeight="1">
      <c r="K663" s="4"/>
      <c r="L663" s="4"/>
      <c r="M663" s="4"/>
      <c r="N663" s="4"/>
      <c r="O663" s="4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</row>
    <row r="664" spans="11:26" s="1" customFormat="1" ht="15.95" customHeight="1">
      <c r="K664" s="4"/>
      <c r="L664" s="4"/>
      <c r="M664" s="4"/>
      <c r="N664" s="4"/>
      <c r="O664" s="4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</row>
    <row r="665" spans="11:26" s="1" customFormat="1" ht="15.95" customHeight="1">
      <c r="K665" s="4"/>
      <c r="L665" s="4"/>
      <c r="M665" s="4"/>
      <c r="N665" s="4"/>
      <c r="O665" s="4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</row>
    <row r="666" spans="11:26" s="1" customFormat="1" ht="15.95" customHeight="1">
      <c r="K666" s="4"/>
      <c r="L666" s="4"/>
      <c r="M666" s="4"/>
      <c r="N666" s="4"/>
      <c r="O666" s="4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</row>
    <row r="667" spans="11:26" s="1" customFormat="1" ht="15.95" customHeight="1">
      <c r="K667" s="4"/>
      <c r="L667" s="4"/>
      <c r="M667" s="4"/>
      <c r="N667" s="4"/>
      <c r="O667" s="4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</row>
    <row r="668" spans="11:26" s="1" customFormat="1" ht="15.95" customHeight="1">
      <c r="K668" s="4"/>
      <c r="L668" s="4"/>
      <c r="M668" s="4"/>
      <c r="N668" s="4"/>
      <c r="O668" s="4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</row>
    <row r="669" spans="11:26" s="1" customFormat="1" ht="15.95" customHeight="1">
      <c r="K669" s="4"/>
      <c r="L669" s="4"/>
      <c r="M669" s="4"/>
      <c r="N669" s="4"/>
      <c r="O669" s="4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</row>
    <row r="670" spans="11:26" s="1" customFormat="1" ht="15.95" customHeight="1">
      <c r="K670" s="4"/>
      <c r="L670" s="4"/>
      <c r="M670" s="4"/>
      <c r="N670" s="4"/>
      <c r="O670" s="4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</row>
    <row r="671" spans="11:26" s="1" customFormat="1" ht="15.95" customHeight="1">
      <c r="K671" s="4"/>
      <c r="L671" s="4"/>
      <c r="M671" s="4"/>
      <c r="N671" s="4"/>
      <c r="O671" s="4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</row>
    <row r="672" spans="11:26" s="1" customFormat="1" ht="15.95" customHeight="1">
      <c r="K672" s="4"/>
      <c r="L672" s="4"/>
      <c r="M672" s="4"/>
      <c r="N672" s="4"/>
      <c r="O672" s="4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</row>
    <row r="673" spans="11:26" s="1" customFormat="1" ht="15.95" customHeight="1">
      <c r="K673" s="4"/>
      <c r="L673" s="4"/>
      <c r="M673" s="4"/>
      <c r="N673" s="4"/>
      <c r="O673" s="4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</row>
    <row r="674" spans="11:26" s="1" customFormat="1" ht="15.95" customHeight="1">
      <c r="K674" s="4"/>
      <c r="L674" s="4"/>
      <c r="M674" s="4"/>
      <c r="N674" s="4"/>
      <c r="O674" s="4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</row>
    <row r="675" spans="11:26" s="1" customFormat="1" ht="15.95" customHeight="1">
      <c r="K675" s="4"/>
      <c r="L675" s="4"/>
      <c r="M675" s="4"/>
      <c r="N675" s="4"/>
      <c r="O675" s="4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</row>
    <row r="676" spans="11:26" s="1" customFormat="1" ht="15.95" customHeight="1">
      <c r="K676" s="4"/>
      <c r="L676" s="4"/>
      <c r="M676" s="4"/>
      <c r="N676" s="4"/>
      <c r="O676" s="4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</row>
    <row r="677" spans="11:26" s="1" customFormat="1" ht="15.95" customHeight="1">
      <c r="K677" s="4"/>
      <c r="L677" s="4"/>
      <c r="M677" s="4"/>
      <c r="N677" s="4"/>
      <c r="O677" s="4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</row>
    <row r="678" spans="11:26" s="1" customFormat="1" ht="15.95" customHeight="1">
      <c r="K678" s="4"/>
      <c r="L678" s="4"/>
      <c r="M678" s="4"/>
      <c r="N678" s="4"/>
      <c r="O678" s="4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</row>
    <row r="679" spans="11:26" s="1" customFormat="1" ht="15.95" customHeight="1">
      <c r="K679" s="4"/>
      <c r="L679" s="4"/>
      <c r="M679" s="4"/>
      <c r="N679" s="4"/>
      <c r="O679" s="4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</row>
    <row r="680" spans="11:26" s="1" customFormat="1" ht="15.95" customHeight="1">
      <c r="K680" s="4"/>
      <c r="L680" s="4"/>
      <c r="M680" s="4"/>
      <c r="N680" s="4"/>
      <c r="O680" s="4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</row>
    <row r="681" spans="11:26" s="1" customFormat="1" ht="15.95" customHeight="1">
      <c r="K681" s="4"/>
      <c r="L681" s="4"/>
      <c r="M681" s="4"/>
      <c r="N681" s="4"/>
      <c r="O681" s="4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</row>
    <row r="682" spans="11:26" s="1" customFormat="1" ht="15.95" customHeight="1">
      <c r="K682" s="4"/>
      <c r="L682" s="4"/>
      <c r="M682" s="4"/>
      <c r="N682" s="4"/>
      <c r="O682" s="4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</row>
    <row r="683" spans="11:26" s="1" customFormat="1" ht="15.95" customHeight="1">
      <c r="K683" s="4"/>
      <c r="L683" s="4"/>
      <c r="M683" s="4"/>
      <c r="N683" s="4"/>
      <c r="O683" s="4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</row>
    <row r="684" spans="11:26" s="1" customFormat="1" ht="15.95" customHeight="1">
      <c r="K684" s="4"/>
      <c r="L684" s="4"/>
      <c r="M684" s="4"/>
      <c r="N684" s="4"/>
      <c r="O684" s="4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</row>
    <row r="685" spans="11:26" s="1" customFormat="1" ht="15.95" customHeight="1">
      <c r="K685" s="4"/>
      <c r="L685" s="4"/>
      <c r="M685" s="4"/>
      <c r="N685" s="4"/>
      <c r="O685" s="4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</row>
    <row r="686" spans="11:26" s="1" customFormat="1" ht="15.95" customHeight="1">
      <c r="K686" s="4"/>
      <c r="L686" s="4"/>
      <c r="M686" s="4"/>
      <c r="N686" s="4"/>
      <c r="O686" s="4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</row>
    <row r="687" spans="11:26" s="1" customFormat="1" ht="15.95" customHeight="1">
      <c r="K687" s="4"/>
      <c r="L687" s="4"/>
      <c r="M687" s="4"/>
      <c r="N687" s="4"/>
      <c r="O687" s="4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</row>
    <row r="688" spans="11:26" s="1" customFormat="1" ht="15.95" customHeight="1">
      <c r="K688" s="4"/>
      <c r="L688" s="4"/>
      <c r="M688" s="4"/>
      <c r="N688" s="4"/>
      <c r="O688" s="4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</row>
    <row r="689" spans="11:26" s="1" customFormat="1" ht="15.95" customHeight="1">
      <c r="K689" s="4"/>
      <c r="L689" s="4"/>
      <c r="M689" s="4"/>
      <c r="N689" s="4"/>
      <c r="O689" s="4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</row>
    <row r="690" spans="11:26" s="1" customFormat="1" ht="15.95" customHeight="1">
      <c r="K690" s="4"/>
      <c r="L690" s="4"/>
      <c r="M690" s="4"/>
      <c r="N690" s="4"/>
      <c r="O690" s="4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</row>
    <row r="691" spans="11:26" s="1" customFormat="1" ht="15.95" customHeight="1">
      <c r="K691" s="4"/>
      <c r="L691" s="4"/>
      <c r="M691" s="4"/>
      <c r="N691" s="4"/>
      <c r="O691" s="4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</row>
    <row r="692" spans="11:26" s="1" customFormat="1" ht="15.95" customHeight="1">
      <c r="K692" s="4"/>
      <c r="L692" s="4"/>
      <c r="M692" s="4"/>
      <c r="N692" s="4"/>
      <c r="O692" s="4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</row>
    <row r="693" spans="11:26" s="1" customFormat="1" ht="15.95" customHeight="1">
      <c r="K693" s="4"/>
      <c r="L693" s="4"/>
      <c r="M693" s="4"/>
      <c r="N693" s="4"/>
      <c r="O693" s="4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</row>
    <row r="694" spans="11:26" s="1" customFormat="1" ht="15.95" customHeight="1">
      <c r="K694" s="4"/>
      <c r="L694" s="4"/>
      <c r="M694" s="4"/>
      <c r="N694" s="4"/>
      <c r="O694" s="4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</row>
    <row r="695" spans="11:26" s="1" customFormat="1" ht="15.95" customHeight="1">
      <c r="K695" s="4"/>
      <c r="L695" s="4"/>
      <c r="M695" s="4"/>
      <c r="N695" s="4"/>
      <c r="O695" s="4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</row>
    <row r="696" spans="11:26" s="1" customFormat="1" ht="15.95" customHeight="1">
      <c r="K696" s="4"/>
      <c r="L696" s="4"/>
      <c r="M696" s="4"/>
      <c r="N696" s="4"/>
      <c r="O696" s="4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</row>
    <row r="697" spans="11:26" s="1" customFormat="1" ht="15.95" customHeight="1">
      <c r="K697" s="4"/>
      <c r="L697" s="4"/>
      <c r="M697" s="4"/>
      <c r="N697" s="4"/>
      <c r="O697" s="4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</row>
    <row r="698" spans="11:26" s="1" customFormat="1" ht="15.95" customHeight="1">
      <c r="K698" s="4"/>
      <c r="L698" s="4"/>
      <c r="M698" s="4"/>
      <c r="N698" s="4"/>
      <c r="O698" s="4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</row>
    <row r="699" spans="11:26" s="1" customFormat="1" ht="15.95" customHeight="1">
      <c r="K699" s="4"/>
      <c r="L699" s="4"/>
      <c r="M699" s="4"/>
      <c r="N699" s="4"/>
      <c r="O699" s="4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</row>
    <row r="700" spans="11:26" s="1" customFormat="1" ht="15.95" customHeight="1">
      <c r="K700" s="4"/>
      <c r="L700" s="4"/>
      <c r="M700" s="4"/>
      <c r="N700" s="4"/>
      <c r="O700" s="4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</row>
    <row r="701" spans="11:26" s="1" customFormat="1" ht="15.95" customHeight="1">
      <c r="K701" s="4"/>
      <c r="L701" s="4"/>
      <c r="M701" s="4"/>
      <c r="N701" s="4"/>
      <c r="O701" s="4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</row>
    <row r="702" spans="11:26" s="1" customFormat="1" ht="15.95" customHeight="1">
      <c r="K702" s="4"/>
      <c r="L702" s="4"/>
      <c r="M702" s="4"/>
      <c r="N702" s="4"/>
      <c r="O702" s="4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</row>
    <row r="703" spans="11:26" s="1" customFormat="1" ht="15.95" customHeight="1">
      <c r="K703" s="4"/>
      <c r="L703" s="4"/>
      <c r="M703" s="4"/>
      <c r="N703" s="4"/>
      <c r="O703" s="4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</row>
    <row r="704" spans="11:26" s="1" customFormat="1" ht="15.95" customHeight="1">
      <c r="K704" s="4"/>
      <c r="L704" s="4"/>
      <c r="M704" s="4"/>
      <c r="N704" s="4"/>
      <c r="O704" s="4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</row>
    <row r="705" spans="11:26" s="1" customFormat="1" ht="15.95" customHeight="1">
      <c r="K705" s="4"/>
      <c r="L705" s="4"/>
      <c r="M705" s="4"/>
      <c r="N705" s="4"/>
      <c r="O705" s="4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</row>
    <row r="706" spans="11:26" s="1" customFormat="1" ht="15.95" customHeight="1">
      <c r="K706" s="4"/>
      <c r="L706" s="4"/>
      <c r="M706" s="4"/>
      <c r="N706" s="4"/>
      <c r="O706" s="4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</row>
    <row r="707" spans="11:26" s="1" customFormat="1" ht="15.95" customHeight="1">
      <c r="K707" s="4"/>
      <c r="L707" s="4"/>
      <c r="M707" s="4"/>
      <c r="N707" s="4"/>
      <c r="O707" s="4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</row>
    <row r="708" spans="11:26" s="1" customFormat="1" ht="15.95" customHeight="1">
      <c r="K708" s="4"/>
      <c r="L708" s="4"/>
      <c r="M708" s="4"/>
      <c r="N708" s="4"/>
      <c r="O708" s="4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</row>
    <row r="709" spans="11:26" s="1" customFormat="1" ht="15.95" customHeight="1">
      <c r="K709" s="4"/>
      <c r="L709" s="4"/>
      <c r="M709" s="4"/>
      <c r="N709" s="4"/>
      <c r="O709" s="4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</row>
    <row r="710" spans="11:26" s="1" customFormat="1" ht="15.95" customHeight="1">
      <c r="K710" s="4"/>
      <c r="L710" s="4"/>
      <c r="M710" s="4"/>
      <c r="N710" s="4"/>
      <c r="O710" s="4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</row>
    <row r="711" spans="11:26" s="1" customFormat="1" ht="15.95" customHeight="1">
      <c r="K711" s="4"/>
      <c r="L711" s="4"/>
      <c r="M711" s="4"/>
      <c r="N711" s="4"/>
      <c r="O711" s="4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</row>
    <row r="712" spans="11:26" s="1" customFormat="1" ht="15.95" customHeight="1">
      <c r="K712" s="4"/>
      <c r="L712" s="4"/>
      <c r="M712" s="4"/>
      <c r="N712" s="4"/>
      <c r="O712" s="4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</row>
    <row r="713" spans="11:26" s="1" customFormat="1" ht="15.95" customHeight="1">
      <c r="K713" s="4"/>
      <c r="L713" s="4"/>
      <c r="M713" s="4"/>
      <c r="N713" s="4"/>
      <c r="O713" s="4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</row>
    <row r="714" spans="11:26" s="1" customFormat="1" ht="15.95" customHeight="1">
      <c r="K714" s="4"/>
      <c r="L714" s="4"/>
      <c r="M714" s="4"/>
      <c r="N714" s="4"/>
      <c r="O714" s="4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</row>
    <row r="715" spans="11:26" s="1" customFormat="1" ht="15.95" customHeight="1">
      <c r="K715" s="4"/>
      <c r="L715" s="4"/>
      <c r="M715" s="4"/>
      <c r="N715" s="4"/>
      <c r="O715" s="4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</row>
    <row r="716" spans="11:26" s="1" customFormat="1" ht="15.95" customHeight="1">
      <c r="K716" s="4"/>
      <c r="L716" s="4"/>
      <c r="M716" s="4"/>
      <c r="N716" s="4"/>
      <c r="O716" s="4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</row>
    <row r="717" spans="11:26" s="1" customFormat="1" ht="15.95" customHeight="1">
      <c r="K717" s="4"/>
      <c r="L717" s="4"/>
      <c r="M717" s="4"/>
      <c r="N717" s="4"/>
      <c r="O717" s="4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</row>
    <row r="718" spans="11:26" s="1" customFormat="1" ht="15.95" customHeight="1">
      <c r="K718" s="4"/>
      <c r="L718" s="4"/>
      <c r="M718" s="4"/>
      <c r="N718" s="4"/>
      <c r="O718" s="4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</row>
    <row r="719" spans="11:26" s="1" customFormat="1" ht="15.95" customHeight="1">
      <c r="K719" s="4"/>
      <c r="L719" s="4"/>
      <c r="M719" s="4"/>
      <c r="N719" s="4"/>
      <c r="O719" s="4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</row>
    <row r="720" spans="11:26" s="1" customFormat="1" ht="15.95" customHeight="1">
      <c r="K720" s="4"/>
      <c r="L720" s="4"/>
      <c r="M720" s="4"/>
      <c r="N720" s="4"/>
      <c r="O720" s="4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</row>
    <row r="721" spans="11:26" s="1" customFormat="1" ht="15.95" customHeight="1">
      <c r="K721" s="4"/>
      <c r="L721" s="4"/>
      <c r="M721" s="4"/>
      <c r="N721" s="4"/>
      <c r="O721" s="4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</row>
    <row r="722" spans="11:26" s="1" customFormat="1" ht="15.95" customHeight="1">
      <c r="K722" s="4"/>
      <c r="L722" s="4"/>
      <c r="M722" s="4"/>
      <c r="N722" s="4"/>
      <c r="O722" s="4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</row>
    <row r="723" spans="11:26" s="1" customFormat="1" ht="15.95" customHeight="1">
      <c r="K723" s="4"/>
      <c r="L723" s="4"/>
      <c r="M723" s="4"/>
      <c r="N723" s="4"/>
      <c r="O723" s="4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</row>
    <row r="724" spans="11:26" s="1" customFormat="1" ht="15.95" customHeight="1">
      <c r="K724" s="4"/>
      <c r="L724" s="4"/>
      <c r="M724" s="4"/>
      <c r="N724" s="4"/>
      <c r="O724" s="4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</row>
    <row r="725" spans="11:26" s="1" customFormat="1" ht="15.95" customHeight="1">
      <c r="K725" s="4"/>
      <c r="L725" s="4"/>
      <c r="M725" s="4"/>
      <c r="N725" s="4"/>
      <c r="O725" s="4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</row>
    <row r="726" spans="11:26" s="1" customFormat="1" ht="15.95" customHeight="1">
      <c r="K726" s="4"/>
      <c r="L726" s="4"/>
      <c r="M726" s="4"/>
      <c r="N726" s="4"/>
      <c r="O726" s="4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</row>
    <row r="727" spans="11:26" s="1" customFormat="1" ht="15.95" customHeight="1">
      <c r="K727" s="4"/>
      <c r="L727" s="4"/>
      <c r="M727" s="4"/>
      <c r="N727" s="4"/>
      <c r="O727" s="4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</row>
    <row r="728" spans="11:26" s="1" customFormat="1" ht="15.95" customHeight="1">
      <c r="K728" s="4"/>
      <c r="L728" s="4"/>
      <c r="M728" s="4"/>
      <c r="N728" s="4"/>
      <c r="O728" s="4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</row>
    <row r="729" spans="11:26" s="1" customFormat="1" ht="15.95" customHeight="1">
      <c r="K729" s="4"/>
      <c r="L729" s="4"/>
      <c r="M729" s="4"/>
      <c r="N729" s="4"/>
      <c r="O729" s="4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</row>
    <row r="730" spans="11:26" s="1" customFormat="1" ht="15.95" customHeight="1">
      <c r="K730" s="4"/>
      <c r="L730" s="4"/>
      <c r="M730" s="4"/>
      <c r="N730" s="4"/>
      <c r="O730" s="4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</row>
    <row r="731" spans="11:26" s="1" customFormat="1" ht="15.95" customHeight="1">
      <c r="K731" s="4"/>
      <c r="L731" s="4"/>
      <c r="M731" s="4"/>
      <c r="N731" s="4"/>
      <c r="O731" s="4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</row>
    <row r="732" spans="11:26" s="1" customFormat="1" ht="15.95" customHeight="1">
      <c r="K732" s="4"/>
      <c r="L732" s="4"/>
      <c r="M732" s="4"/>
      <c r="N732" s="4"/>
      <c r="O732" s="4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</row>
    <row r="733" spans="11:26" s="1" customFormat="1" ht="15.95" customHeight="1">
      <c r="K733" s="4"/>
      <c r="L733" s="4"/>
      <c r="M733" s="4"/>
      <c r="N733" s="4"/>
      <c r="O733" s="4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</row>
    <row r="734" spans="11:26" s="1" customFormat="1" ht="15.95" customHeight="1">
      <c r="K734" s="4"/>
      <c r="L734" s="4"/>
      <c r="M734" s="4"/>
      <c r="N734" s="4"/>
      <c r="O734" s="4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</row>
    <row r="735" spans="11:26" s="1" customFormat="1" ht="15.95" customHeight="1">
      <c r="K735" s="4"/>
      <c r="L735" s="4"/>
      <c r="M735" s="4"/>
      <c r="N735" s="4"/>
      <c r="O735" s="4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</row>
    <row r="736" spans="11:26" s="1" customFormat="1" ht="15.95" customHeight="1">
      <c r="K736" s="4"/>
      <c r="L736" s="4"/>
      <c r="M736" s="4"/>
      <c r="N736" s="4"/>
      <c r="O736" s="4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</row>
    <row r="737" spans="11:26" s="1" customFormat="1" ht="15.95" customHeight="1">
      <c r="K737" s="4"/>
      <c r="L737" s="4"/>
      <c r="M737" s="4"/>
      <c r="N737" s="4"/>
      <c r="O737" s="4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</row>
    <row r="738" spans="11:26" s="1" customFormat="1" ht="15.95" customHeight="1">
      <c r="K738" s="4"/>
      <c r="L738" s="4"/>
      <c r="M738" s="4"/>
      <c r="N738" s="4"/>
      <c r="O738" s="4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</row>
    <row r="739" spans="11:26" s="1" customFormat="1" ht="15.95" customHeight="1">
      <c r="K739" s="4"/>
      <c r="L739" s="4"/>
      <c r="M739" s="4"/>
      <c r="N739" s="4"/>
      <c r="O739" s="4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</row>
    <row r="740" spans="11:26" s="1" customFormat="1" ht="15.95" customHeight="1">
      <c r="K740" s="4"/>
      <c r="L740" s="4"/>
      <c r="M740" s="4"/>
      <c r="N740" s="4"/>
      <c r="O740" s="4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</row>
    <row r="741" spans="11:26" s="1" customFormat="1" ht="15.95" customHeight="1">
      <c r="K741" s="4"/>
      <c r="L741" s="4"/>
      <c r="M741" s="4"/>
      <c r="N741" s="4"/>
      <c r="O741" s="4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</row>
    <row r="742" spans="11:26" s="1" customFormat="1" ht="15.95" customHeight="1">
      <c r="K742" s="4"/>
      <c r="L742" s="4"/>
      <c r="M742" s="4"/>
      <c r="N742" s="4"/>
      <c r="O742" s="4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</row>
    <row r="743" spans="11:26" s="1" customFormat="1" ht="15.95" customHeight="1">
      <c r="K743" s="4"/>
      <c r="L743" s="4"/>
      <c r="M743" s="4"/>
      <c r="N743" s="4"/>
      <c r="O743" s="4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</row>
    <row r="744" spans="11:26" s="1" customFormat="1" ht="15.95" customHeight="1">
      <c r="K744" s="4"/>
      <c r="L744" s="4"/>
      <c r="M744" s="4"/>
      <c r="N744" s="4"/>
      <c r="O744" s="4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</row>
    <row r="745" spans="11:26" s="1" customFormat="1" ht="15.95" customHeight="1">
      <c r="K745" s="4"/>
      <c r="L745" s="4"/>
      <c r="M745" s="4"/>
      <c r="N745" s="4"/>
      <c r="O745" s="4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</row>
    <row r="746" spans="11:26" s="1" customFormat="1" ht="15.95" customHeight="1">
      <c r="K746" s="4"/>
      <c r="L746" s="4"/>
      <c r="M746" s="4"/>
      <c r="N746" s="4"/>
      <c r="O746" s="4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</row>
    <row r="747" spans="11:26" s="1" customFormat="1" ht="15.95" customHeight="1">
      <c r="K747" s="4"/>
      <c r="L747" s="4"/>
      <c r="M747" s="4"/>
      <c r="N747" s="4"/>
      <c r="O747" s="4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</row>
    <row r="748" spans="11:26" s="1" customFormat="1" ht="15.95" customHeight="1">
      <c r="K748" s="4"/>
      <c r="L748" s="4"/>
      <c r="M748" s="4"/>
      <c r="N748" s="4"/>
      <c r="O748" s="4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</row>
    <row r="749" spans="11:26" s="1" customFormat="1" ht="15.95" customHeight="1">
      <c r="K749" s="4"/>
      <c r="L749" s="4"/>
      <c r="M749" s="4"/>
      <c r="N749" s="4"/>
      <c r="O749" s="4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</row>
    <row r="750" spans="11:26" s="1" customFormat="1" ht="15.95" customHeight="1">
      <c r="K750" s="4"/>
      <c r="L750" s="4"/>
      <c r="M750" s="4"/>
      <c r="N750" s="4"/>
      <c r="O750" s="4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</row>
    <row r="751" spans="11:26" s="1" customFormat="1" ht="15.95" customHeight="1">
      <c r="K751" s="4"/>
      <c r="L751" s="4"/>
      <c r="M751" s="4"/>
      <c r="N751" s="4"/>
      <c r="O751" s="4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</row>
    <row r="752" spans="11:26" s="1" customFormat="1" ht="15.95" customHeight="1">
      <c r="K752" s="4"/>
      <c r="L752" s="4"/>
      <c r="M752" s="4"/>
      <c r="N752" s="4"/>
      <c r="O752" s="4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</row>
    <row r="753" spans="11:26" s="1" customFormat="1" ht="15.95" customHeight="1">
      <c r="K753" s="4"/>
      <c r="L753" s="4"/>
      <c r="M753" s="4"/>
      <c r="N753" s="4"/>
      <c r="O753" s="4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</row>
    <row r="754" spans="11:26" s="1" customFormat="1" ht="15.95" customHeight="1">
      <c r="K754" s="4"/>
      <c r="L754" s="4"/>
      <c r="M754" s="4"/>
      <c r="N754" s="4"/>
      <c r="O754" s="4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</row>
    <row r="755" spans="11:26" s="1" customFormat="1" ht="15.95" customHeight="1">
      <c r="K755" s="4"/>
      <c r="L755" s="4"/>
      <c r="M755" s="4"/>
      <c r="N755" s="4"/>
      <c r="O755" s="4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</row>
    <row r="756" spans="11:26" s="1" customFormat="1" ht="15.95" customHeight="1">
      <c r="K756" s="4"/>
      <c r="L756" s="4"/>
      <c r="M756" s="4"/>
      <c r="N756" s="4"/>
      <c r="O756" s="4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</row>
    <row r="757" spans="11:26" s="1" customFormat="1" ht="15.95" customHeight="1">
      <c r="K757" s="4"/>
      <c r="L757" s="4"/>
      <c r="M757" s="4"/>
      <c r="N757" s="4"/>
      <c r="O757" s="4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</row>
    <row r="758" spans="11:26" s="1" customFormat="1" ht="15.95" customHeight="1">
      <c r="K758" s="4"/>
      <c r="L758" s="4"/>
      <c r="M758" s="4"/>
      <c r="N758" s="4"/>
      <c r="O758" s="4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</row>
    <row r="759" spans="11:26" s="1" customFormat="1" ht="15.95" customHeight="1">
      <c r="K759" s="4"/>
      <c r="L759" s="4"/>
      <c r="M759" s="4"/>
      <c r="N759" s="4"/>
      <c r="O759" s="4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</row>
    <row r="760" spans="11:26" s="1" customFormat="1" ht="15.95" customHeight="1">
      <c r="K760" s="4"/>
      <c r="L760" s="4"/>
      <c r="M760" s="4"/>
      <c r="N760" s="4"/>
      <c r="O760" s="4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</row>
    <row r="761" spans="11:26" s="1" customFormat="1" ht="15.95" customHeight="1">
      <c r="K761" s="4"/>
      <c r="L761" s="4"/>
      <c r="M761" s="4"/>
      <c r="N761" s="4"/>
      <c r="O761" s="4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</row>
    <row r="762" spans="11:26" s="1" customFormat="1" ht="15.95" customHeight="1">
      <c r="K762" s="4"/>
      <c r="L762" s="4"/>
      <c r="M762" s="4"/>
      <c r="N762" s="4"/>
      <c r="O762" s="4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</row>
    <row r="763" spans="11:26" s="1" customFormat="1" ht="15.95" customHeight="1">
      <c r="K763" s="4"/>
      <c r="L763" s="4"/>
      <c r="M763" s="4"/>
      <c r="N763" s="4"/>
      <c r="O763" s="4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</row>
    <row r="764" spans="11:26" s="1" customFormat="1" ht="15.95" customHeight="1">
      <c r="K764" s="4"/>
      <c r="L764" s="4"/>
      <c r="M764" s="4"/>
      <c r="N764" s="4"/>
      <c r="O764" s="4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</row>
    <row r="765" spans="11:26" s="1" customFormat="1" ht="15.95" customHeight="1">
      <c r="K765" s="4"/>
      <c r="L765" s="4"/>
      <c r="M765" s="4"/>
      <c r="N765" s="4"/>
      <c r="O765" s="4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</row>
    <row r="766" spans="11:26" s="1" customFormat="1" ht="15.95" customHeight="1">
      <c r="K766" s="4"/>
      <c r="L766" s="4"/>
      <c r="M766" s="4"/>
      <c r="N766" s="4"/>
      <c r="O766" s="4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</row>
    <row r="767" spans="11:26" s="1" customFormat="1" ht="15.95" customHeight="1">
      <c r="K767" s="4"/>
      <c r="L767" s="4"/>
      <c r="M767" s="4"/>
      <c r="N767" s="4"/>
      <c r="O767" s="4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</row>
    <row r="768" spans="11:26" s="1" customFormat="1" ht="15.95" customHeight="1">
      <c r="K768" s="4"/>
      <c r="L768" s="4"/>
      <c r="M768" s="4"/>
      <c r="N768" s="4"/>
      <c r="O768" s="4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</row>
    <row r="769" spans="11:26" s="1" customFormat="1" ht="15.95" customHeight="1">
      <c r="K769" s="4"/>
      <c r="L769" s="4"/>
      <c r="M769" s="4"/>
      <c r="N769" s="4"/>
      <c r="O769" s="4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</row>
    <row r="770" spans="11:26" s="1" customFormat="1" ht="15.95" customHeight="1">
      <c r="K770" s="4"/>
      <c r="L770" s="4"/>
      <c r="M770" s="4"/>
      <c r="N770" s="4"/>
      <c r="O770" s="4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</row>
    <row r="771" spans="11:26" s="1" customFormat="1" ht="15.95" customHeight="1">
      <c r="K771" s="4"/>
      <c r="L771" s="4"/>
      <c r="M771" s="4"/>
      <c r="N771" s="4"/>
      <c r="O771" s="4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</row>
    <row r="772" spans="11:26" s="1" customFormat="1" ht="15.95" customHeight="1">
      <c r="K772" s="4"/>
      <c r="L772" s="4"/>
      <c r="M772" s="4"/>
      <c r="N772" s="4"/>
      <c r="O772" s="4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</row>
    <row r="773" spans="11:26" s="1" customFormat="1" ht="15.95" customHeight="1">
      <c r="K773" s="4"/>
      <c r="L773" s="4"/>
      <c r="M773" s="4"/>
      <c r="N773" s="4"/>
      <c r="O773" s="4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</row>
    <row r="774" spans="11:26" s="1" customFormat="1" ht="15.95" customHeight="1">
      <c r="K774" s="4"/>
      <c r="L774" s="4"/>
      <c r="M774" s="4"/>
      <c r="N774" s="4"/>
      <c r="O774" s="4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</row>
    <row r="775" spans="11:26" s="1" customFormat="1" ht="15.95" customHeight="1">
      <c r="K775" s="4"/>
      <c r="L775" s="4"/>
      <c r="M775" s="4"/>
      <c r="N775" s="4"/>
      <c r="O775" s="4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</row>
    <row r="776" spans="11:26" s="1" customFormat="1" ht="15.95" customHeight="1">
      <c r="K776" s="4"/>
      <c r="L776" s="4"/>
      <c r="M776" s="4"/>
      <c r="N776" s="4"/>
      <c r="O776" s="4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</row>
    <row r="777" spans="11:26" s="1" customFormat="1" ht="15.95" customHeight="1">
      <c r="K777" s="4"/>
      <c r="L777" s="4"/>
      <c r="M777" s="4"/>
      <c r="N777" s="4"/>
      <c r="O777" s="4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</row>
    <row r="778" spans="11:26" s="1" customFormat="1" ht="15.95" customHeight="1">
      <c r="K778" s="4"/>
      <c r="L778" s="4"/>
      <c r="M778" s="4"/>
      <c r="N778" s="4"/>
      <c r="O778" s="4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</row>
    <row r="779" spans="11:26" s="1" customFormat="1" ht="15.95" customHeight="1">
      <c r="K779" s="4"/>
      <c r="L779" s="4"/>
      <c r="M779" s="4"/>
      <c r="N779" s="4"/>
      <c r="O779" s="4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</row>
    <row r="780" spans="11:26" s="1" customFormat="1" ht="15.95" customHeight="1">
      <c r="K780" s="4"/>
      <c r="L780" s="4"/>
      <c r="M780" s="4"/>
      <c r="N780" s="4"/>
      <c r="O780" s="4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</row>
    <row r="781" spans="11:26" s="1" customFormat="1" ht="15.95" customHeight="1">
      <c r="K781" s="4"/>
      <c r="L781" s="4"/>
      <c r="M781" s="4"/>
      <c r="N781" s="4"/>
      <c r="O781" s="4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</row>
    <row r="782" spans="11:26" s="1" customFormat="1" ht="15.95" customHeight="1">
      <c r="K782" s="4"/>
      <c r="L782" s="4"/>
      <c r="M782" s="4"/>
      <c r="N782" s="4"/>
      <c r="O782" s="4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</row>
    <row r="783" spans="11:26" s="1" customFormat="1" ht="15.95" customHeight="1">
      <c r="K783" s="4"/>
      <c r="L783" s="4"/>
      <c r="M783" s="4"/>
      <c r="N783" s="4"/>
      <c r="O783" s="4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</row>
    <row r="784" spans="11:26" s="1" customFormat="1" ht="15.95" customHeight="1">
      <c r="K784" s="4"/>
      <c r="L784" s="4"/>
      <c r="M784" s="4"/>
      <c r="N784" s="4"/>
      <c r="O784" s="4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</row>
    <row r="785" spans="11:26" s="1" customFormat="1" ht="15.95" customHeight="1">
      <c r="K785" s="4"/>
      <c r="L785" s="4"/>
      <c r="M785" s="4"/>
      <c r="N785" s="4"/>
      <c r="O785" s="4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</row>
    <row r="786" spans="11:26" s="1" customFormat="1" ht="15.95" customHeight="1">
      <c r="K786" s="4"/>
      <c r="L786" s="4"/>
      <c r="M786" s="4"/>
      <c r="N786" s="4"/>
      <c r="O786" s="4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</row>
    <row r="787" spans="11:26" s="1" customFormat="1" ht="15.95" customHeight="1">
      <c r="K787" s="4"/>
      <c r="L787" s="4"/>
      <c r="M787" s="4"/>
      <c r="N787" s="4"/>
      <c r="O787" s="4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</row>
    <row r="788" spans="11:26" s="1" customFormat="1" ht="15.95" customHeight="1">
      <c r="K788" s="4"/>
      <c r="L788" s="4"/>
      <c r="M788" s="4"/>
      <c r="N788" s="4"/>
      <c r="O788" s="4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</row>
    <row r="789" spans="11:26" s="1" customFormat="1" ht="15.95" customHeight="1">
      <c r="K789" s="4"/>
      <c r="L789" s="4"/>
      <c r="M789" s="4"/>
      <c r="N789" s="4"/>
      <c r="O789" s="4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</row>
    <row r="790" spans="11:26" s="1" customFormat="1" ht="15.95" customHeight="1">
      <c r="K790" s="4"/>
      <c r="L790" s="4"/>
      <c r="M790" s="4"/>
      <c r="N790" s="4"/>
      <c r="O790" s="4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</row>
    <row r="791" spans="11:26" s="1" customFormat="1" ht="15.95" customHeight="1">
      <c r="K791" s="4"/>
      <c r="L791" s="4"/>
      <c r="M791" s="4"/>
      <c r="N791" s="4"/>
      <c r="O791" s="4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</row>
    <row r="792" spans="11:26" s="1" customFormat="1" ht="15.95" customHeight="1">
      <c r="K792" s="4"/>
      <c r="L792" s="4"/>
      <c r="M792" s="4"/>
      <c r="N792" s="4"/>
      <c r="O792" s="4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</row>
    <row r="793" spans="11:26" s="1" customFormat="1" ht="15.95" customHeight="1">
      <c r="K793" s="4"/>
      <c r="L793" s="4"/>
      <c r="M793" s="4"/>
      <c r="N793" s="4"/>
      <c r="O793" s="4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</row>
    <row r="794" spans="11:26" s="1" customFormat="1" ht="15.95" customHeight="1">
      <c r="K794" s="4"/>
      <c r="L794" s="4"/>
      <c r="M794" s="4"/>
      <c r="N794" s="4"/>
      <c r="O794" s="4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</row>
    <row r="795" spans="11:26" s="1" customFormat="1" ht="15.95" customHeight="1">
      <c r="K795" s="4"/>
      <c r="L795" s="4"/>
      <c r="M795" s="4"/>
      <c r="N795" s="4"/>
      <c r="O795" s="4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</row>
    <row r="796" spans="11:26" s="1" customFormat="1" ht="15.95" customHeight="1">
      <c r="K796" s="4"/>
      <c r="L796" s="4"/>
      <c r="M796" s="4"/>
      <c r="N796" s="4"/>
      <c r="O796" s="4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</row>
    <row r="797" spans="11:26" s="1" customFormat="1" ht="15.95" customHeight="1">
      <c r="K797" s="4"/>
      <c r="L797" s="4"/>
      <c r="M797" s="4"/>
      <c r="N797" s="4"/>
      <c r="O797" s="4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</row>
    <row r="798" spans="11:26" s="1" customFormat="1" ht="15.95" customHeight="1">
      <c r="K798" s="4"/>
      <c r="L798" s="4"/>
      <c r="M798" s="4"/>
      <c r="N798" s="4"/>
      <c r="O798" s="4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</row>
    <row r="799" spans="11:26" s="1" customFormat="1" ht="15.95" customHeight="1">
      <c r="K799" s="4"/>
      <c r="L799" s="4"/>
      <c r="M799" s="4"/>
      <c r="N799" s="4"/>
      <c r="O799" s="4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</row>
    <row r="800" spans="11:26" s="1" customFormat="1" ht="15.95" customHeight="1">
      <c r="K800" s="4"/>
      <c r="L800" s="4"/>
      <c r="M800" s="4"/>
      <c r="N800" s="4"/>
      <c r="O800" s="4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</row>
    <row r="801" spans="11:26" s="1" customFormat="1" ht="15.95" customHeight="1">
      <c r="K801" s="4"/>
      <c r="L801" s="4"/>
      <c r="M801" s="4"/>
      <c r="N801" s="4"/>
      <c r="O801" s="4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</row>
    <row r="802" spans="11:26" s="1" customFormat="1" ht="15.95" customHeight="1">
      <c r="K802" s="4"/>
      <c r="L802" s="4"/>
      <c r="M802" s="4"/>
      <c r="N802" s="4"/>
      <c r="O802" s="4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</row>
    <row r="803" spans="11:26" s="1" customFormat="1" ht="15.95" customHeight="1">
      <c r="K803" s="4"/>
      <c r="L803" s="4"/>
      <c r="M803" s="4"/>
      <c r="N803" s="4"/>
      <c r="O803" s="4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</row>
    <row r="804" spans="11:26" s="1" customFormat="1" ht="15.95" customHeight="1">
      <c r="K804" s="4"/>
      <c r="L804" s="4"/>
      <c r="M804" s="4"/>
      <c r="N804" s="4"/>
      <c r="O804" s="4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</row>
    <row r="805" spans="11:26" s="1" customFormat="1" ht="15.95" customHeight="1">
      <c r="K805" s="4"/>
      <c r="L805" s="4"/>
      <c r="M805" s="4"/>
      <c r="N805" s="4"/>
      <c r="O805" s="4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</row>
    <row r="806" spans="11:26" s="1" customFormat="1" ht="15.95" customHeight="1">
      <c r="K806" s="4"/>
      <c r="L806" s="4"/>
      <c r="M806" s="4"/>
      <c r="N806" s="4"/>
      <c r="O806" s="4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</row>
    <row r="807" spans="11:26" s="1" customFormat="1" ht="15.95" customHeight="1">
      <c r="K807" s="4"/>
      <c r="L807" s="4"/>
      <c r="M807" s="4"/>
      <c r="N807" s="4"/>
      <c r="O807" s="4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</row>
    <row r="808" spans="11:26" s="1" customFormat="1" ht="15.95" customHeight="1">
      <c r="K808" s="4"/>
      <c r="L808" s="4"/>
      <c r="M808" s="4"/>
      <c r="N808" s="4"/>
      <c r="O808" s="4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</row>
    <row r="809" spans="11:26" s="1" customFormat="1" ht="15.95" customHeight="1">
      <c r="K809" s="4"/>
      <c r="L809" s="4"/>
      <c r="M809" s="4"/>
      <c r="N809" s="4"/>
      <c r="O809" s="4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</row>
    <row r="810" spans="11:26" s="1" customFormat="1" ht="15.95" customHeight="1">
      <c r="K810" s="4"/>
      <c r="L810" s="4"/>
      <c r="M810" s="4"/>
      <c r="N810" s="4"/>
      <c r="O810" s="4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</row>
    <row r="811" spans="11:26" s="1" customFormat="1" ht="15.95" customHeight="1">
      <c r="K811" s="4"/>
      <c r="L811" s="4"/>
      <c r="M811" s="4"/>
      <c r="N811" s="4"/>
      <c r="O811" s="4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</row>
    <row r="812" spans="11:26" s="1" customFormat="1" ht="15.95" customHeight="1">
      <c r="K812" s="4"/>
      <c r="L812" s="4"/>
      <c r="M812" s="4"/>
      <c r="N812" s="4"/>
      <c r="O812" s="4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</row>
    <row r="813" spans="11:26" s="1" customFormat="1" ht="15.95" customHeight="1">
      <c r="K813" s="4"/>
      <c r="L813" s="4"/>
      <c r="M813" s="4"/>
      <c r="N813" s="4"/>
      <c r="O813" s="4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</row>
    <row r="814" spans="11:26" s="1" customFormat="1" ht="15.95" customHeight="1">
      <c r="K814" s="4"/>
      <c r="L814" s="4"/>
      <c r="M814" s="4"/>
      <c r="N814" s="4"/>
      <c r="O814" s="4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</row>
    <row r="815" spans="11:26" s="1" customFormat="1" ht="15.95" customHeight="1">
      <c r="K815" s="4"/>
      <c r="L815" s="4"/>
      <c r="M815" s="4"/>
      <c r="N815" s="4"/>
      <c r="O815" s="4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</row>
    <row r="816" spans="11:26" s="1" customFormat="1" ht="15.95" customHeight="1">
      <c r="K816" s="4"/>
      <c r="L816" s="4"/>
      <c r="M816" s="4"/>
      <c r="N816" s="4"/>
      <c r="O816" s="4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</row>
    <row r="817" spans="11:26" s="1" customFormat="1" ht="15.95" customHeight="1">
      <c r="K817" s="4"/>
      <c r="L817" s="4"/>
      <c r="M817" s="4"/>
      <c r="N817" s="4"/>
      <c r="O817" s="4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</row>
    <row r="818" spans="11:26" s="1" customFormat="1" ht="15.95" customHeight="1">
      <c r="K818" s="4"/>
      <c r="L818" s="4"/>
      <c r="M818" s="4"/>
      <c r="N818" s="4"/>
      <c r="O818" s="4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</row>
    <row r="819" spans="11:26" s="1" customFormat="1" ht="15.95" customHeight="1">
      <c r="K819" s="4"/>
      <c r="L819" s="4"/>
      <c r="M819" s="4"/>
      <c r="N819" s="4"/>
      <c r="O819" s="4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</row>
    <row r="820" spans="11:26" s="1" customFormat="1" ht="15.95" customHeight="1">
      <c r="K820" s="4"/>
      <c r="L820" s="4"/>
      <c r="M820" s="4"/>
      <c r="N820" s="4"/>
      <c r="O820" s="4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</row>
    <row r="821" spans="11:26" s="1" customFormat="1" ht="15.95" customHeight="1">
      <c r="K821" s="4"/>
      <c r="L821" s="4"/>
      <c r="M821" s="4"/>
      <c r="N821" s="4"/>
      <c r="O821" s="4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</row>
    <row r="822" spans="11:26" s="1" customFormat="1" ht="15.95" customHeight="1">
      <c r="K822" s="4"/>
      <c r="L822" s="4"/>
      <c r="M822" s="4"/>
      <c r="N822" s="4"/>
      <c r="O822" s="4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</row>
    <row r="823" spans="11:26" s="1" customFormat="1" ht="15.95" customHeight="1">
      <c r="K823" s="4"/>
      <c r="L823" s="4"/>
      <c r="M823" s="4"/>
      <c r="N823" s="4"/>
      <c r="O823" s="4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</row>
    <row r="824" spans="11:26" s="1" customFormat="1" ht="15.95" customHeight="1">
      <c r="K824" s="4"/>
      <c r="L824" s="4"/>
      <c r="M824" s="4"/>
      <c r="N824" s="4"/>
      <c r="O824" s="4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</row>
    <row r="825" spans="11:26" s="1" customFormat="1" ht="15.95" customHeight="1">
      <c r="K825" s="4"/>
      <c r="L825" s="4"/>
      <c r="M825" s="4"/>
      <c r="N825" s="4"/>
      <c r="O825" s="4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</row>
    <row r="826" spans="11:26" s="1" customFormat="1" ht="15.95" customHeight="1">
      <c r="K826" s="4"/>
      <c r="L826" s="4"/>
      <c r="M826" s="4"/>
      <c r="N826" s="4"/>
      <c r="O826" s="4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</row>
    <row r="827" spans="11:26" s="1" customFormat="1" ht="15.95" customHeight="1">
      <c r="K827" s="4"/>
      <c r="L827" s="4"/>
      <c r="M827" s="4"/>
      <c r="N827" s="4"/>
      <c r="O827" s="4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</row>
    <row r="828" spans="11:26" s="1" customFormat="1" ht="15.95" customHeight="1">
      <c r="K828" s="4"/>
      <c r="L828" s="4"/>
      <c r="M828" s="4"/>
      <c r="N828" s="4"/>
      <c r="O828" s="4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</row>
    <row r="829" spans="11:26" s="1" customFormat="1" ht="15.95" customHeight="1">
      <c r="K829" s="4"/>
      <c r="L829" s="4"/>
      <c r="M829" s="4"/>
      <c r="N829" s="4"/>
      <c r="O829" s="4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</row>
    <row r="830" spans="11:26" s="1" customFormat="1" ht="15.95" customHeight="1">
      <c r="K830" s="4"/>
      <c r="L830" s="4"/>
      <c r="M830" s="4"/>
      <c r="N830" s="4"/>
      <c r="O830" s="4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</row>
    <row r="831" spans="11:26" s="1" customFormat="1" ht="15.95" customHeight="1">
      <c r="K831" s="4"/>
      <c r="L831" s="4"/>
      <c r="M831" s="4"/>
      <c r="N831" s="4"/>
      <c r="O831" s="4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</row>
    <row r="832" spans="11:26" s="1" customFormat="1" ht="15.95" customHeight="1">
      <c r="K832" s="4"/>
      <c r="L832" s="4"/>
      <c r="M832" s="4"/>
      <c r="N832" s="4"/>
      <c r="O832" s="4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</row>
    <row r="833" spans="11:26" s="1" customFormat="1" ht="15.95" customHeight="1">
      <c r="K833" s="4"/>
      <c r="L833" s="4"/>
      <c r="M833" s="4"/>
      <c r="N833" s="4"/>
      <c r="O833" s="4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</row>
    <row r="834" spans="11:26" s="1" customFormat="1" ht="15.95" customHeight="1">
      <c r="K834" s="4"/>
      <c r="L834" s="4"/>
      <c r="M834" s="4"/>
      <c r="N834" s="4"/>
      <c r="O834" s="4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</row>
    <row r="835" spans="11:26" s="1" customFormat="1" ht="15.95" customHeight="1">
      <c r="K835" s="4"/>
      <c r="L835" s="4"/>
      <c r="M835" s="4"/>
      <c r="N835" s="4"/>
      <c r="O835" s="4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</row>
    <row r="836" spans="11:26" s="1" customFormat="1" ht="15.95" customHeight="1">
      <c r="K836" s="4"/>
      <c r="L836" s="4"/>
      <c r="M836" s="4"/>
      <c r="N836" s="4"/>
      <c r="O836" s="4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</row>
    <row r="837" spans="11:26" s="1" customFormat="1" ht="15.95" customHeight="1">
      <c r="K837" s="4"/>
      <c r="L837" s="4"/>
      <c r="M837" s="4"/>
      <c r="N837" s="4"/>
      <c r="O837" s="4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</row>
    <row r="838" spans="11:26" s="1" customFormat="1" ht="15.95" customHeight="1">
      <c r="K838" s="4"/>
      <c r="L838" s="4"/>
      <c r="M838" s="4"/>
      <c r="N838" s="4"/>
      <c r="O838" s="4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</row>
    <row r="839" spans="11:26" s="1" customFormat="1" ht="15.95" customHeight="1">
      <c r="K839" s="4"/>
      <c r="L839" s="4"/>
      <c r="M839" s="4"/>
      <c r="N839" s="4"/>
      <c r="O839" s="4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</row>
    <row r="840" spans="11:26" s="1" customFormat="1" ht="15.95" customHeight="1">
      <c r="K840" s="4"/>
      <c r="L840" s="4"/>
      <c r="M840" s="4"/>
      <c r="N840" s="4"/>
      <c r="O840" s="4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</row>
    <row r="841" spans="11:26" s="1" customFormat="1" ht="15.95" customHeight="1">
      <c r="K841" s="4"/>
      <c r="L841" s="4"/>
      <c r="M841" s="4"/>
      <c r="N841" s="4"/>
      <c r="O841" s="4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</row>
    <row r="842" spans="11:26" s="1" customFormat="1" ht="15.95" customHeight="1">
      <c r="K842" s="4"/>
      <c r="L842" s="4"/>
      <c r="M842" s="4"/>
      <c r="N842" s="4"/>
      <c r="O842" s="4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</row>
    <row r="843" spans="11:26" s="1" customFormat="1" ht="15.95" customHeight="1">
      <c r="K843" s="4"/>
      <c r="L843" s="4"/>
      <c r="M843" s="4"/>
      <c r="N843" s="4"/>
      <c r="O843" s="4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</row>
    <row r="844" spans="11:26" s="1" customFormat="1" ht="15.95" customHeight="1">
      <c r="K844" s="4"/>
      <c r="L844" s="4"/>
      <c r="M844" s="4"/>
      <c r="N844" s="4"/>
      <c r="O844" s="4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</row>
    <row r="845" spans="11:26" s="1" customFormat="1" ht="15.95" customHeight="1">
      <c r="K845" s="4"/>
      <c r="L845" s="4"/>
      <c r="M845" s="4"/>
      <c r="N845" s="4"/>
      <c r="O845" s="4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</row>
    <row r="846" spans="11:26" s="1" customFormat="1" ht="15.95" customHeight="1">
      <c r="K846" s="4"/>
      <c r="L846" s="4"/>
      <c r="M846" s="4"/>
      <c r="N846" s="4"/>
      <c r="O846" s="4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</row>
    <row r="847" spans="11:26" s="1" customFormat="1" ht="15.95" customHeight="1">
      <c r="K847" s="4"/>
      <c r="L847" s="4"/>
      <c r="M847" s="4"/>
      <c r="N847" s="4"/>
      <c r="O847" s="4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</row>
    <row r="848" spans="11:26" s="1" customFormat="1" ht="15.95" customHeight="1">
      <c r="K848" s="4"/>
      <c r="L848" s="4"/>
      <c r="M848" s="4"/>
      <c r="N848" s="4"/>
      <c r="O848" s="4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</row>
    <row r="849" spans="11:26" s="1" customFormat="1" ht="15.95" customHeight="1">
      <c r="K849" s="4"/>
      <c r="L849" s="4"/>
      <c r="M849" s="4"/>
      <c r="N849" s="4"/>
      <c r="O849" s="4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</row>
    <row r="850" spans="11:26" s="1" customFormat="1" ht="15.95" customHeight="1">
      <c r="K850" s="4"/>
      <c r="L850" s="4"/>
      <c r="M850" s="4"/>
      <c r="N850" s="4"/>
      <c r="O850" s="4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</row>
    <row r="851" spans="11:26" s="1" customFormat="1" ht="15.95" customHeight="1">
      <c r="K851" s="4"/>
      <c r="L851" s="4"/>
      <c r="M851" s="4"/>
      <c r="N851" s="4"/>
      <c r="O851" s="4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</row>
    <row r="852" spans="11:26" s="1" customFormat="1" ht="15.95" customHeight="1">
      <c r="K852" s="4"/>
      <c r="L852" s="4"/>
      <c r="M852" s="4"/>
      <c r="N852" s="4"/>
      <c r="O852" s="4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</row>
    <row r="853" spans="11:26" s="1" customFormat="1" ht="15.95" customHeight="1">
      <c r="K853" s="4"/>
      <c r="L853" s="4"/>
      <c r="M853" s="4"/>
      <c r="N853" s="4"/>
      <c r="O853" s="4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</row>
    <row r="854" spans="11:26" s="1" customFormat="1" ht="15.95" customHeight="1">
      <c r="K854" s="4"/>
      <c r="L854" s="4"/>
      <c r="M854" s="4"/>
      <c r="N854" s="4"/>
      <c r="O854" s="4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</row>
    <row r="855" spans="11:26" s="1" customFormat="1" ht="15.95" customHeight="1">
      <c r="K855" s="4"/>
      <c r="L855" s="4"/>
      <c r="M855" s="4"/>
      <c r="N855" s="4"/>
      <c r="O855" s="4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</row>
    <row r="856" spans="11:26" s="1" customFormat="1" ht="15.95" customHeight="1">
      <c r="K856" s="4"/>
      <c r="L856" s="4"/>
      <c r="M856" s="4"/>
      <c r="N856" s="4"/>
      <c r="O856" s="4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</row>
    <row r="857" spans="11:26" s="1" customFormat="1" ht="15.95" customHeight="1">
      <c r="K857" s="4"/>
      <c r="L857" s="4"/>
      <c r="M857" s="4"/>
      <c r="N857" s="4"/>
      <c r="O857" s="4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</row>
    <row r="858" spans="11:26" s="1" customFormat="1" ht="15.95" customHeight="1">
      <c r="K858" s="4"/>
      <c r="L858" s="4"/>
      <c r="M858" s="4"/>
      <c r="N858" s="4"/>
      <c r="O858" s="4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</row>
    <row r="859" spans="11:26" s="1" customFormat="1" ht="15.95" customHeight="1">
      <c r="K859" s="4"/>
      <c r="L859" s="4"/>
      <c r="M859" s="4"/>
      <c r="N859" s="4"/>
      <c r="O859" s="4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</row>
    <row r="860" spans="11:26" s="1" customFormat="1" ht="15.95" customHeight="1">
      <c r="K860" s="4"/>
      <c r="L860" s="4"/>
      <c r="M860" s="4"/>
      <c r="N860" s="4"/>
      <c r="O860" s="4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</row>
    <row r="861" spans="11:26" s="1" customFormat="1" ht="15.95" customHeight="1">
      <c r="K861" s="4"/>
      <c r="L861" s="4"/>
      <c r="M861" s="4"/>
      <c r="N861" s="4"/>
      <c r="O861" s="4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</row>
    <row r="862" spans="11:26" s="1" customFormat="1" ht="15.95" customHeight="1">
      <c r="K862" s="4"/>
      <c r="L862" s="4"/>
      <c r="M862" s="4"/>
      <c r="N862" s="4"/>
      <c r="O862" s="4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</row>
    <row r="863" spans="11:26" s="1" customFormat="1" ht="15.95" customHeight="1">
      <c r="K863" s="4"/>
      <c r="L863" s="4"/>
      <c r="M863" s="4"/>
      <c r="N863" s="4"/>
      <c r="O863" s="4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</row>
    <row r="864" spans="11:26" s="1" customFormat="1" ht="15.95" customHeight="1">
      <c r="K864" s="4"/>
      <c r="L864" s="4"/>
      <c r="M864" s="4"/>
      <c r="N864" s="4"/>
      <c r="O864" s="4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</row>
    <row r="865" spans="11:26" s="1" customFormat="1" ht="15.95" customHeight="1">
      <c r="K865" s="4"/>
      <c r="L865" s="4"/>
      <c r="M865" s="4"/>
      <c r="N865" s="4"/>
      <c r="O865" s="4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</row>
    <row r="866" spans="11:26" s="1" customFormat="1" ht="15.95" customHeight="1">
      <c r="K866" s="4"/>
      <c r="L866" s="4"/>
      <c r="M866" s="4"/>
      <c r="N866" s="4"/>
      <c r="O866" s="4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</row>
    <row r="867" spans="11:26" s="1" customFormat="1" ht="15.95" customHeight="1">
      <c r="K867" s="4"/>
      <c r="L867" s="4"/>
      <c r="M867" s="4"/>
      <c r="N867" s="4"/>
      <c r="O867" s="4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</row>
    <row r="868" spans="11:26" s="1" customFormat="1" ht="15.95" customHeight="1">
      <c r="K868" s="4"/>
      <c r="L868" s="4"/>
      <c r="M868" s="4"/>
      <c r="N868" s="4"/>
      <c r="O868" s="4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</row>
    <row r="869" spans="11:26" s="1" customFormat="1" ht="15.95" customHeight="1">
      <c r="K869" s="4"/>
      <c r="L869" s="4"/>
      <c r="M869" s="4"/>
      <c r="N869" s="4"/>
      <c r="O869" s="4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</row>
    <row r="870" spans="11:26" s="1" customFormat="1" ht="15.95" customHeight="1">
      <c r="K870" s="4"/>
      <c r="L870" s="4"/>
      <c r="M870" s="4"/>
      <c r="N870" s="4"/>
      <c r="O870" s="4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</row>
    <row r="871" spans="11:26" s="1" customFormat="1" ht="15.95" customHeight="1">
      <c r="K871" s="4"/>
      <c r="L871" s="4"/>
      <c r="M871" s="4"/>
      <c r="N871" s="4"/>
      <c r="O871" s="4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</row>
    <row r="872" spans="11:26" s="1" customFormat="1" ht="15.95" customHeight="1">
      <c r="K872" s="4"/>
      <c r="L872" s="4"/>
      <c r="M872" s="4"/>
      <c r="N872" s="4"/>
      <c r="O872" s="4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</row>
    <row r="873" spans="11:26" s="1" customFormat="1" ht="15.95" customHeight="1">
      <c r="K873" s="4"/>
      <c r="L873" s="4"/>
      <c r="M873" s="4"/>
      <c r="N873" s="4"/>
      <c r="O873" s="4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</row>
    <row r="874" spans="11:26" s="1" customFormat="1" ht="15.95" customHeight="1">
      <c r="K874" s="4"/>
      <c r="L874" s="4"/>
      <c r="M874" s="4"/>
      <c r="N874" s="4"/>
      <c r="O874" s="4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</row>
    <row r="875" spans="11:26" s="1" customFormat="1" ht="15.95" customHeight="1">
      <c r="K875" s="4"/>
      <c r="L875" s="4"/>
      <c r="M875" s="4"/>
      <c r="N875" s="4"/>
      <c r="O875" s="4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</row>
    <row r="876" spans="11:26" s="1" customFormat="1" ht="15.95" customHeight="1">
      <c r="K876" s="4"/>
      <c r="L876" s="4"/>
      <c r="M876" s="4"/>
      <c r="N876" s="4"/>
      <c r="O876" s="4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</row>
    <row r="877" spans="11:26" s="1" customFormat="1" ht="15.95" customHeight="1">
      <c r="K877" s="4"/>
      <c r="L877" s="4"/>
      <c r="M877" s="4"/>
      <c r="N877" s="4"/>
      <c r="O877" s="4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</row>
    <row r="878" spans="11:26" s="1" customFormat="1" ht="15.95" customHeight="1">
      <c r="K878" s="4"/>
      <c r="L878" s="4"/>
      <c r="M878" s="4"/>
      <c r="N878" s="4"/>
      <c r="O878" s="4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</row>
    <row r="879" spans="11:26" s="1" customFormat="1" ht="15.95" customHeight="1">
      <c r="K879" s="4"/>
      <c r="L879" s="4"/>
      <c r="M879" s="4"/>
      <c r="N879" s="4"/>
      <c r="O879" s="4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</row>
    <row r="880" spans="11:26" s="1" customFormat="1" ht="15.95" customHeight="1">
      <c r="K880" s="4"/>
      <c r="L880" s="4"/>
      <c r="M880" s="4"/>
      <c r="N880" s="4"/>
      <c r="O880" s="4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</row>
    <row r="881" spans="11:26" s="1" customFormat="1" ht="15.95" customHeight="1">
      <c r="K881" s="4"/>
      <c r="L881" s="4"/>
      <c r="M881" s="4"/>
      <c r="N881" s="4"/>
      <c r="O881" s="4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</row>
    <row r="882" spans="11:26" s="1" customFormat="1" ht="15.95" customHeight="1">
      <c r="K882" s="4"/>
      <c r="L882" s="4"/>
      <c r="M882" s="4"/>
      <c r="N882" s="4"/>
      <c r="O882" s="4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</row>
    <row r="883" spans="11:26" s="1" customFormat="1" ht="15.95" customHeight="1">
      <c r="K883" s="4"/>
      <c r="L883" s="4"/>
      <c r="M883" s="4"/>
      <c r="N883" s="4"/>
      <c r="O883" s="4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</row>
    <row r="884" spans="11:26" s="1" customFormat="1" ht="15.95" customHeight="1">
      <c r="K884" s="4"/>
      <c r="L884" s="4"/>
      <c r="M884" s="4"/>
      <c r="N884" s="4"/>
      <c r="O884" s="4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</row>
    <row r="885" spans="11:26" s="1" customFormat="1" ht="15.95" customHeight="1">
      <c r="K885" s="4"/>
      <c r="L885" s="4"/>
      <c r="M885" s="4"/>
      <c r="N885" s="4"/>
      <c r="O885" s="4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</row>
    <row r="886" spans="11:26" s="1" customFormat="1" ht="15.95" customHeight="1">
      <c r="K886" s="4"/>
      <c r="L886" s="4"/>
      <c r="M886" s="4"/>
      <c r="N886" s="4"/>
      <c r="O886" s="4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</row>
    <row r="887" spans="11:26" s="1" customFormat="1" ht="15.95" customHeight="1">
      <c r="K887" s="4"/>
      <c r="L887" s="4"/>
      <c r="M887" s="4"/>
      <c r="N887" s="4"/>
      <c r="O887" s="4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</row>
    <row r="888" spans="11:26" s="1" customFormat="1" ht="15.95" customHeight="1">
      <c r="K888" s="4"/>
      <c r="L888" s="4"/>
      <c r="M888" s="4"/>
      <c r="N888" s="4"/>
      <c r="O888" s="4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</row>
    <row r="889" spans="11:26" s="1" customFormat="1" ht="15.95" customHeight="1">
      <c r="K889" s="4"/>
      <c r="L889" s="4"/>
      <c r="M889" s="4"/>
      <c r="N889" s="4"/>
      <c r="O889" s="4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</row>
    <row r="890" spans="11:26" s="1" customFormat="1" ht="15.95" customHeight="1">
      <c r="K890" s="4"/>
      <c r="L890" s="4"/>
      <c r="M890" s="4"/>
      <c r="N890" s="4"/>
      <c r="O890" s="4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</row>
    <row r="891" spans="11:26" s="1" customFormat="1" ht="15.95" customHeight="1">
      <c r="K891" s="4"/>
      <c r="L891" s="4"/>
      <c r="M891" s="4"/>
      <c r="N891" s="4"/>
      <c r="O891" s="4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</row>
    <row r="892" spans="11:26" s="1" customFormat="1" ht="15.95" customHeight="1">
      <c r="K892" s="4"/>
      <c r="L892" s="4"/>
      <c r="M892" s="4"/>
      <c r="N892" s="4"/>
      <c r="O892" s="4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</row>
    <row r="893" spans="11:26" s="1" customFormat="1" ht="15.95" customHeight="1">
      <c r="K893" s="4"/>
      <c r="L893" s="4"/>
      <c r="M893" s="4"/>
      <c r="N893" s="4"/>
      <c r="O893" s="4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</row>
    <row r="894" spans="11:26" s="1" customFormat="1" ht="15.95" customHeight="1">
      <c r="K894" s="4"/>
      <c r="L894" s="4"/>
      <c r="M894" s="4"/>
      <c r="N894" s="4"/>
      <c r="O894" s="4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</row>
    <row r="895" spans="11:26" s="1" customFormat="1" ht="15.95" customHeight="1">
      <c r="K895" s="4"/>
      <c r="L895" s="4"/>
      <c r="M895" s="4"/>
      <c r="N895" s="4"/>
      <c r="O895" s="4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</row>
    <row r="896" spans="11:26" s="1" customFormat="1" ht="15.95" customHeight="1">
      <c r="K896" s="4"/>
      <c r="L896" s="4"/>
      <c r="M896" s="4"/>
      <c r="N896" s="4"/>
      <c r="O896" s="4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</row>
    <row r="897" spans="11:26" s="1" customFormat="1" ht="15.95" customHeight="1">
      <c r="K897" s="4"/>
      <c r="L897" s="4"/>
      <c r="M897" s="4"/>
      <c r="N897" s="4"/>
      <c r="O897" s="4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</row>
    <row r="898" spans="11:26" s="1" customFormat="1" ht="15.95" customHeight="1">
      <c r="K898" s="4"/>
      <c r="L898" s="4"/>
      <c r="M898" s="4"/>
      <c r="N898" s="4"/>
      <c r="O898" s="4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</row>
    <row r="899" spans="11:26" s="1" customFormat="1" ht="15.95" customHeight="1">
      <c r="K899" s="4"/>
      <c r="L899" s="4"/>
      <c r="M899" s="4"/>
      <c r="N899" s="4"/>
      <c r="O899" s="4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</row>
    <row r="900" spans="11:26" s="1" customFormat="1" ht="15.95" customHeight="1">
      <c r="K900" s="4"/>
      <c r="L900" s="4"/>
      <c r="M900" s="4"/>
      <c r="N900" s="4"/>
      <c r="O900" s="4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</row>
    <row r="901" spans="11:26" s="1" customFormat="1" ht="15.95" customHeight="1">
      <c r="K901" s="4"/>
      <c r="L901" s="4"/>
      <c r="M901" s="4"/>
      <c r="N901" s="4"/>
      <c r="O901" s="4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</row>
    <row r="902" spans="11:26" s="1" customFormat="1" ht="15.95" customHeight="1">
      <c r="K902" s="4"/>
      <c r="L902" s="4"/>
      <c r="M902" s="4"/>
      <c r="N902" s="4"/>
      <c r="O902" s="4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</row>
    <row r="903" spans="11:26" s="1" customFormat="1" ht="15.95" customHeight="1">
      <c r="K903" s="4"/>
      <c r="L903" s="4"/>
      <c r="M903" s="4"/>
      <c r="N903" s="4"/>
      <c r="O903" s="4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</row>
    <row r="904" spans="11:26" s="1" customFormat="1" ht="15.95" customHeight="1">
      <c r="K904" s="4"/>
      <c r="L904" s="4"/>
      <c r="M904" s="4"/>
      <c r="N904" s="4"/>
      <c r="O904" s="4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</row>
    <row r="905" spans="11:26" s="1" customFormat="1" ht="15.95" customHeight="1">
      <c r="K905" s="4"/>
      <c r="L905" s="4"/>
      <c r="M905" s="4"/>
      <c r="N905" s="4"/>
      <c r="O905" s="4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</row>
    <row r="906" spans="11:26" s="1" customFormat="1" ht="15.95" customHeight="1">
      <c r="K906" s="4"/>
      <c r="L906" s="4"/>
      <c r="M906" s="4"/>
      <c r="N906" s="4"/>
      <c r="O906" s="4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</row>
    <row r="907" spans="11:26" s="1" customFormat="1" ht="15.95" customHeight="1">
      <c r="K907" s="4"/>
      <c r="L907" s="4"/>
      <c r="M907" s="4"/>
      <c r="N907" s="4"/>
      <c r="O907" s="4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</row>
    <row r="908" spans="11:26" s="1" customFormat="1" ht="15.95" customHeight="1">
      <c r="K908" s="4"/>
      <c r="L908" s="4"/>
      <c r="M908" s="4"/>
      <c r="N908" s="4"/>
      <c r="O908" s="4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</row>
    <row r="909" spans="11:26" s="1" customFormat="1" ht="15.95" customHeight="1">
      <c r="K909" s="4"/>
      <c r="L909" s="4"/>
      <c r="M909" s="4"/>
      <c r="N909" s="4"/>
      <c r="O909" s="4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</row>
    <row r="910" spans="11:26" s="1" customFormat="1" ht="15.95" customHeight="1">
      <c r="K910" s="4"/>
      <c r="L910" s="4"/>
      <c r="M910" s="4"/>
      <c r="N910" s="4"/>
      <c r="O910" s="4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</row>
    <row r="911" spans="11:26" s="1" customFormat="1" ht="15.95" customHeight="1">
      <c r="K911" s="4"/>
      <c r="L911" s="4"/>
      <c r="M911" s="4"/>
      <c r="N911" s="4"/>
      <c r="O911" s="4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</row>
    <row r="912" spans="11:26" s="1" customFormat="1" ht="15.95" customHeight="1">
      <c r="K912" s="4"/>
      <c r="L912" s="4"/>
      <c r="M912" s="4"/>
      <c r="N912" s="4"/>
      <c r="O912" s="4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</row>
    <row r="913" spans="11:26" s="1" customFormat="1" ht="15.95" customHeight="1">
      <c r="K913" s="4"/>
      <c r="L913" s="4"/>
      <c r="M913" s="4"/>
      <c r="N913" s="4"/>
      <c r="O913" s="4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</row>
    <row r="914" spans="11:26" s="1" customFormat="1" ht="15.95" customHeight="1">
      <c r="K914" s="4"/>
      <c r="L914" s="4"/>
      <c r="M914" s="4"/>
      <c r="N914" s="4"/>
      <c r="O914" s="4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</row>
    <row r="915" spans="11:26" s="1" customFormat="1" ht="15.95" customHeight="1">
      <c r="K915" s="4"/>
      <c r="L915" s="4"/>
      <c r="M915" s="4"/>
      <c r="N915" s="4"/>
      <c r="O915" s="4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</row>
    <row r="916" spans="11:26" s="1" customFormat="1" ht="15.95" customHeight="1">
      <c r="K916" s="4"/>
      <c r="L916" s="4"/>
      <c r="M916" s="4"/>
      <c r="N916" s="4"/>
      <c r="O916" s="4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</row>
    <row r="917" spans="11:26" s="1" customFormat="1" ht="15.95" customHeight="1">
      <c r="K917" s="4"/>
      <c r="L917" s="4"/>
      <c r="M917" s="4"/>
      <c r="N917" s="4"/>
      <c r="O917" s="4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</row>
    <row r="918" spans="11:26" s="1" customFormat="1" ht="15.95" customHeight="1">
      <c r="K918" s="4"/>
      <c r="L918" s="4"/>
      <c r="M918" s="4"/>
      <c r="N918" s="4"/>
      <c r="O918" s="4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</row>
    <row r="919" spans="11:26" s="1" customFormat="1" ht="15.95" customHeight="1">
      <c r="K919" s="4"/>
      <c r="L919" s="4"/>
      <c r="M919" s="4"/>
      <c r="N919" s="4"/>
      <c r="O919" s="4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</row>
    <row r="920" spans="11:26" s="1" customFormat="1" ht="15.95" customHeight="1">
      <c r="K920" s="4"/>
      <c r="L920" s="4"/>
      <c r="M920" s="4"/>
      <c r="N920" s="4"/>
      <c r="O920" s="4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</row>
    <row r="921" spans="11:26" s="1" customFormat="1" ht="15.95" customHeight="1">
      <c r="K921" s="4"/>
      <c r="L921" s="4"/>
      <c r="M921" s="4"/>
      <c r="N921" s="4"/>
      <c r="O921" s="4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</row>
    <row r="922" spans="11:26" s="1" customFormat="1" ht="15.95" customHeight="1">
      <c r="K922" s="4"/>
      <c r="L922" s="4"/>
      <c r="M922" s="4"/>
      <c r="N922" s="4"/>
      <c r="O922" s="4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</row>
    <row r="923" spans="11:26" s="1" customFormat="1" ht="15.95" customHeight="1">
      <c r="K923" s="4"/>
      <c r="L923" s="4"/>
      <c r="M923" s="4"/>
      <c r="N923" s="4"/>
      <c r="O923" s="4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</row>
    <row r="924" spans="11:26" s="1" customFormat="1" ht="15.95" customHeight="1">
      <c r="K924" s="4"/>
      <c r="L924" s="4"/>
      <c r="M924" s="4"/>
      <c r="N924" s="4"/>
      <c r="O924" s="4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</row>
    <row r="925" spans="11:26" s="1" customFormat="1" ht="15.95" customHeight="1">
      <c r="K925" s="4"/>
      <c r="L925" s="4"/>
      <c r="M925" s="4"/>
      <c r="N925" s="4"/>
      <c r="O925" s="4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</row>
    <row r="926" spans="11:26" s="1" customFormat="1" ht="15.95" customHeight="1">
      <c r="K926" s="4"/>
      <c r="L926" s="4"/>
      <c r="M926" s="4"/>
      <c r="N926" s="4"/>
      <c r="O926" s="4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</row>
    <row r="927" spans="11:26" s="1" customFormat="1" ht="15.95" customHeight="1">
      <c r="K927" s="4"/>
      <c r="L927" s="4"/>
      <c r="M927" s="4"/>
      <c r="N927" s="4"/>
      <c r="O927" s="4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</row>
    <row r="928" spans="11:26" s="1" customFormat="1" ht="15.95" customHeight="1">
      <c r="K928" s="4"/>
      <c r="L928" s="4"/>
      <c r="M928" s="4"/>
      <c r="N928" s="4"/>
      <c r="O928" s="4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</row>
    <row r="929" spans="11:26" s="1" customFormat="1" ht="15.95" customHeight="1">
      <c r="K929" s="4"/>
      <c r="L929" s="4"/>
      <c r="M929" s="4"/>
      <c r="N929" s="4"/>
      <c r="O929" s="4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</row>
    <row r="930" spans="11:26" s="1" customFormat="1" ht="15.95" customHeight="1">
      <c r="K930" s="4"/>
      <c r="L930" s="4"/>
      <c r="M930" s="4"/>
      <c r="N930" s="4"/>
      <c r="O930" s="4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</row>
    <row r="931" spans="11:26" s="1" customFormat="1" ht="15.95" customHeight="1">
      <c r="K931" s="4"/>
      <c r="L931" s="4"/>
      <c r="M931" s="4"/>
      <c r="N931" s="4"/>
      <c r="O931" s="4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</row>
    <row r="932" spans="11:26" s="1" customFormat="1" ht="15.95" customHeight="1">
      <c r="K932" s="4"/>
      <c r="L932" s="4"/>
      <c r="M932" s="4"/>
      <c r="N932" s="4"/>
      <c r="O932" s="4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</row>
    <row r="933" spans="11:26" s="1" customFormat="1" ht="15.95" customHeight="1">
      <c r="K933" s="4"/>
      <c r="L933" s="4"/>
      <c r="M933" s="4"/>
      <c r="N933" s="4"/>
      <c r="O933" s="4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</row>
    <row r="934" spans="11:26" s="1" customFormat="1" ht="15.95" customHeight="1">
      <c r="K934" s="4"/>
      <c r="L934" s="4"/>
      <c r="M934" s="4"/>
      <c r="N934" s="4"/>
      <c r="O934" s="4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</row>
    <row r="935" spans="11:26" s="1" customFormat="1" ht="15.95" customHeight="1">
      <c r="K935" s="4"/>
      <c r="L935" s="4"/>
      <c r="M935" s="4"/>
      <c r="N935" s="4"/>
      <c r="O935" s="4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</row>
    <row r="936" spans="11:26" s="1" customFormat="1" ht="15.95" customHeight="1">
      <c r="K936" s="4"/>
      <c r="L936" s="4"/>
      <c r="M936" s="4"/>
      <c r="N936" s="4"/>
      <c r="O936" s="4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</row>
    <row r="937" spans="11:26" s="1" customFormat="1" ht="15.95" customHeight="1">
      <c r="K937" s="4"/>
      <c r="L937" s="4"/>
      <c r="M937" s="4"/>
      <c r="N937" s="4"/>
      <c r="O937" s="4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</row>
    <row r="938" spans="11:26" s="1" customFormat="1" ht="15.95" customHeight="1">
      <c r="K938" s="4"/>
      <c r="L938" s="4"/>
      <c r="M938" s="4"/>
      <c r="N938" s="4"/>
      <c r="O938" s="4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</row>
    <row r="939" spans="11:26" s="1" customFormat="1" ht="15.95" customHeight="1">
      <c r="K939" s="4"/>
      <c r="L939" s="4"/>
      <c r="M939" s="4"/>
      <c r="N939" s="4"/>
      <c r="O939" s="4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</row>
    <row r="940" spans="11:26" s="1" customFormat="1" ht="15.95" customHeight="1">
      <c r="K940" s="4"/>
      <c r="L940" s="4"/>
      <c r="M940" s="4"/>
      <c r="N940" s="4"/>
      <c r="O940" s="4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</row>
    <row r="941" spans="11:26" s="1" customFormat="1" ht="15.95" customHeight="1">
      <c r="K941" s="4"/>
      <c r="L941" s="4"/>
      <c r="M941" s="4"/>
      <c r="N941" s="4"/>
      <c r="O941" s="4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</row>
    <row r="942" spans="11:26" s="1" customFormat="1" ht="15.95" customHeight="1">
      <c r="K942" s="4"/>
      <c r="L942" s="4"/>
      <c r="M942" s="4"/>
      <c r="N942" s="4"/>
      <c r="O942" s="4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</row>
    <row r="943" spans="11:26" s="1" customFormat="1" ht="15.95" customHeight="1">
      <c r="K943" s="4"/>
      <c r="L943" s="4"/>
      <c r="M943" s="4"/>
      <c r="N943" s="4"/>
      <c r="O943" s="4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</row>
    <row r="944" spans="11:26" s="1" customFormat="1" ht="15.95" customHeight="1">
      <c r="K944" s="4"/>
      <c r="L944" s="4"/>
      <c r="M944" s="4"/>
      <c r="N944" s="4"/>
      <c r="O944" s="4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</row>
    <row r="945" spans="11:26" s="1" customFormat="1" ht="15.95" customHeight="1">
      <c r="K945" s="4"/>
      <c r="L945" s="4"/>
      <c r="M945" s="4"/>
      <c r="N945" s="4"/>
      <c r="O945" s="4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</row>
    <row r="946" spans="11:26" s="1" customFormat="1" ht="15.95" customHeight="1">
      <c r="K946" s="4"/>
      <c r="L946" s="4"/>
      <c r="M946" s="4"/>
      <c r="N946" s="4"/>
      <c r="O946" s="4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</row>
    <row r="947" spans="11:26" s="1" customFormat="1" ht="15.95" customHeight="1">
      <c r="K947" s="4"/>
      <c r="L947" s="4"/>
      <c r="M947" s="4"/>
      <c r="N947" s="4"/>
      <c r="O947" s="4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</row>
    <row r="948" spans="11:26" s="1" customFormat="1" ht="15.95" customHeight="1">
      <c r="K948" s="4"/>
      <c r="L948" s="4"/>
      <c r="M948" s="4"/>
      <c r="N948" s="4"/>
      <c r="O948" s="4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</row>
    <row r="949" spans="11:26" s="1" customFormat="1" ht="15.95" customHeight="1">
      <c r="K949" s="4"/>
      <c r="L949" s="4"/>
      <c r="M949" s="4"/>
      <c r="N949" s="4"/>
      <c r="O949" s="4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</row>
    <row r="950" spans="11:26" s="1" customFormat="1" ht="15.95" customHeight="1">
      <c r="K950" s="4"/>
      <c r="L950" s="4"/>
      <c r="M950" s="4"/>
      <c r="N950" s="4"/>
      <c r="O950" s="4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</row>
    <row r="951" spans="11:26" s="1" customFormat="1" ht="15.95" customHeight="1">
      <c r="K951" s="4"/>
      <c r="L951" s="4"/>
      <c r="M951" s="4"/>
      <c r="N951" s="4"/>
      <c r="O951" s="4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</row>
    <row r="952" spans="11:26" s="1" customFormat="1" ht="15.95" customHeight="1">
      <c r="K952" s="4"/>
      <c r="L952" s="4"/>
      <c r="M952" s="4"/>
      <c r="N952" s="4"/>
      <c r="O952" s="4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</row>
    <row r="953" spans="11:26" s="1" customFormat="1" ht="15.95" customHeight="1">
      <c r="K953" s="4"/>
      <c r="L953" s="4"/>
      <c r="M953" s="4"/>
      <c r="N953" s="4"/>
      <c r="O953" s="4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</row>
    <row r="954" spans="11:26" s="1" customFormat="1" ht="15.95" customHeight="1">
      <c r="K954" s="4"/>
      <c r="L954" s="4"/>
      <c r="M954" s="4"/>
      <c r="N954" s="4"/>
      <c r="O954" s="4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</row>
    <row r="955" spans="11:26" s="1" customFormat="1" ht="15.95" customHeight="1">
      <c r="K955" s="4"/>
      <c r="L955" s="4"/>
      <c r="M955" s="4"/>
      <c r="N955" s="4"/>
      <c r="O955" s="4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</row>
    <row r="956" spans="11:26" s="1" customFormat="1" ht="15.95" customHeight="1">
      <c r="K956" s="4"/>
      <c r="L956" s="4"/>
      <c r="M956" s="4"/>
      <c r="N956" s="4"/>
      <c r="O956" s="4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</row>
    <row r="957" spans="11:26" s="1" customFormat="1" ht="15.95" customHeight="1">
      <c r="K957" s="4"/>
      <c r="L957" s="4"/>
      <c r="M957" s="4"/>
      <c r="N957" s="4"/>
      <c r="O957" s="4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</row>
    <row r="958" spans="11:26" s="1" customFormat="1" ht="15.95" customHeight="1">
      <c r="K958" s="4"/>
      <c r="L958" s="4"/>
      <c r="M958" s="4"/>
      <c r="N958" s="4"/>
      <c r="O958" s="4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</row>
    <row r="959" spans="11:26" s="1" customFormat="1" ht="15.95" customHeight="1">
      <c r="K959" s="4"/>
      <c r="L959" s="4"/>
      <c r="M959" s="4"/>
      <c r="N959" s="4"/>
      <c r="O959" s="4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</row>
    <row r="960" spans="11:26" s="1" customFormat="1" ht="15.95" customHeight="1">
      <c r="K960" s="4"/>
      <c r="L960" s="4"/>
      <c r="M960" s="4"/>
      <c r="N960" s="4"/>
      <c r="O960" s="4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</row>
    <row r="961" spans="11:26" s="1" customFormat="1" ht="15.95" customHeight="1">
      <c r="K961" s="4"/>
      <c r="L961" s="4"/>
      <c r="M961" s="4"/>
      <c r="N961" s="4"/>
      <c r="O961" s="4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</row>
    <row r="962" spans="11:26" s="1" customFormat="1" ht="15.95" customHeight="1">
      <c r="K962" s="4"/>
      <c r="L962" s="4"/>
      <c r="M962" s="4"/>
      <c r="N962" s="4"/>
      <c r="O962" s="4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</row>
    <row r="963" spans="11:26" s="1" customFormat="1" ht="15.95" customHeight="1">
      <c r="K963" s="4"/>
      <c r="L963" s="4"/>
      <c r="M963" s="4"/>
      <c r="N963" s="4"/>
      <c r="O963" s="4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</row>
    <row r="964" spans="11:26" s="1" customFormat="1" ht="15.95" customHeight="1">
      <c r="K964" s="4"/>
      <c r="L964" s="4"/>
      <c r="M964" s="4"/>
      <c r="N964" s="4"/>
      <c r="O964" s="4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</row>
    <row r="965" spans="11:26" s="1" customFormat="1" ht="15.95" customHeight="1">
      <c r="K965" s="4"/>
      <c r="L965" s="4"/>
      <c r="M965" s="4"/>
      <c r="N965" s="4"/>
      <c r="O965" s="4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</row>
    <row r="966" spans="11:26" s="1" customFormat="1" ht="15.95" customHeight="1">
      <c r="K966" s="4"/>
      <c r="L966" s="4"/>
      <c r="M966" s="4"/>
      <c r="N966" s="4"/>
      <c r="O966" s="4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</row>
    <row r="967" spans="11:26" s="1" customFormat="1" ht="15.95" customHeight="1">
      <c r="K967" s="4"/>
      <c r="L967" s="4"/>
      <c r="M967" s="4"/>
      <c r="N967" s="4"/>
      <c r="O967" s="4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</row>
    <row r="968" spans="11:26" s="1" customFormat="1" ht="15.95" customHeight="1">
      <c r="K968" s="4"/>
      <c r="L968" s="4"/>
      <c r="M968" s="4"/>
      <c r="N968" s="4"/>
      <c r="O968" s="4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</row>
    <row r="969" spans="11:26" s="1" customFormat="1" ht="15.95" customHeight="1">
      <c r="K969" s="4"/>
      <c r="L969" s="4"/>
      <c r="M969" s="4"/>
      <c r="N969" s="4"/>
      <c r="O969" s="4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</row>
    <row r="970" spans="11:26" s="1" customFormat="1" ht="15.95" customHeight="1">
      <c r="K970" s="4"/>
      <c r="L970" s="4"/>
      <c r="M970" s="4"/>
      <c r="N970" s="4"/>
      <c r="O970" s="4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</row>
    <row r="971" spans="11:26" s="1" customFormat="1" ht="15.95" customHeight="1">
      <c r="K971" s="4"/>
      <c r="L971" s="4"/>
      <c r="M971" s="4"/>
      <c r="N971" s="4"/>
      <c r="O971" s="4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</row>
    <row r="972" spans="11:26" s="1" customFormat="1" ht="15.95" customHeight="1">
      <c r="K972" s="4"/>
      <c r="L972" s="4"/>
      <c r="M972" s="4"/>
      <c r="N972" s="4"/>
      <c r="O972" s="4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</row>
    <row r="973" spans="11:26" s="1" customFormat="1" ht="15.95" customHeight="1">
      <c r="K973" s="4"/>
      <c r="L973" s="4"/>
      <c r="M973" s="4"/>
      <c r="N973" s="4"/>
      <c r="O973" s="4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</row>
    <row r="974" spans="11:26" s="1" customFormat="1" ht="15.95" customHeight="1">
      <c r="K974" s="4"/>
      <c r="L974" s="4"/>
      <c r="M974" s="4"/>
      <c r="N974" s="4"/>
      <c r="O974" s="4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</row>
    <row r="975" spans="11:26" s="1" customFormat="1" ht="15.95" customHeight="1">
      <c r="K975" s="4"/>
      <c r="L975" s="4"/>
      <c r="M975" s="4"/>
      <c r="N975" s="4"/>
      <c r="O975" s="4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</row>
    <row r="976" spans="11:26" s="1" customFormat="1" ht="15.95" customHeight="1">
      <c r="K976" s="4"/>
      <c r="L976" s="4"/>
      <c r="M976" s="4"/>
      <c r="N976" s="4"/>
      <c r="O976" s="4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</row>
    <row r="977" spans="11:26" s="1" customFormat="1" ht="15.95" customHeight="1">
      <c r="K977" s="4"/>
      <c r="L977" s="4"/>
      <c r="M977" s="4"/>
      <c r="N977" s="4"/>
      <c r="O977" s="4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</row>
    <row r="978" spans="11:26" s="1" customFormat="1" ht="15.95" customHeight="1">
      <c r="K978" s="4"/>
      <c r="L978" s="4"/>
      <c r="M978" s="4"/>
      <c r="N978" s="4"/>
      <c r="O978" s="4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</row>
    <row r="979" spans="11:26" s="1" customFormat="1" ht="15.95" customHeight="1">
      <c r="K979" s="4"/>
      <c r="L979" s="4"/>
      <c r="M979" s="4"/>
      <c r="N979" s="4"/>
      <c r="O979" s="4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</row>
    <row r="980" spans="11:26" s="1" customFormat="1" ht="15.95" customHeight="1">
      <c r="K980" s="4"/>
      <c r="L980" s="4"/>
      <c r="M980" s="4"/>
      <c r="N980" s="4"/>
      <c r="O980" s="4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</row>
    <row r="981" spans="11:26" s="1" customFormat="1" ht="15.95" customHeight="1">
      <c r="K981" s="4"/>
      <c r="L981" s="4"/>
      <c r="M981" s="4"/>
      <c r="N981" s="4"/>
      <c r="O981" s="4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</row>
    <row r="982" spans="11:26" s="1" customFormat="1" ht="15.95" customHeight="1">
      <c r="K982" s="4"/>
      <c r="L982" s="4"/>
      <c r="M982" s="4"/>
      <c r="N982" s="4"/>
      <c r="O982" s="4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</row>
    <row r="983" spans="11:26" s="1" customFormat="1" ht="15.95" customHeight="1">
      <c r="K983" s="4"/>
      <c r="L983" s="4"/>
      <c r="M983" s="4"/>
      <c r="N983" s="4"/>
      <c r="O983" s="4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</row>
    <row r="984" spans="11:26" s="1" customFormat="1" ht="15.95" customHeight="1">
      <c r="K984" s="4"/>
      <c r="L984" s="4"/>
      <c r="M984" s="4"/>
      <c r="N984" s="4"/>
      <c r="O984" s="4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</row>
    <row r="985" spans="11:26" s="1" customFormat="1" ht="15.95" customHeight="1">
      <c r="K985" s="4"/>
      <c r="L985" s="4"/>
      <c r="M985" s="4"/>
      <c r="N985" s="4"/>
      <c r="O985" s="4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</row>
    <row r="986" spans="11:26" s="1" customFormat="1" ht="15.95" customHeight="1">
      <c r="K986" s="4"/>
      <c r="L986" s="4"/>
      <c r="M986" s="4"/>
      <c r="N986" s="4"/>
      <c r="O986" s="4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</row>
    <row r="987" spans="11:26" s="1" customFormat="1" ht="15.95" customHeight="1">
      <c r="K987" s="4"/>
      <c r="L987" s="4"/>
      <c r="M987" s="4"/>
      <c r="N987" s="4"/>
      <c r="O987" s="4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</row>
    <row r="988" spans="11:26" s="1" customFormat="1" ht="15.95" customHeight="1">
      <c r="K988" s="4"/>
      <c r="L988" s="4"/>
      <c r="M988" s="4"/>
      <c r="N988" s="4"/>
      <c r="O988" s="4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</row>
    <row r="989" spans="11:26" s="1" customFormat="1" ht="15.95" customHeight="1">
      <c r="K989" s="4"/>
      <c r="L989" s="4"/>
      <c r="M989" s="4"/>
      <c r="N989" s="4"/>
      <c r="O989" s="4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</row>
    <row r="990" spans="11:26" s="1" customFormat="1" ht="15.95" customHeight="1">
      <c r="K990" s="4"/>
      <c r="L990" s="4"/>
      <c r="M990" s="4"/>
      <c r="N990" s="4"/>
      <c r="O990" s="4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</row>
    <row r="991" spans="11:26" s="1" customFormat="1" ht="15.95" customHeight="1">
      <c r="K991" s="4"/>
      <c r="L991" s="4"/>
      <c r="M991" s="4"/>
      <c r="N991" s="4"/>
      <c r="O991" s="4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</row>
    <row r="992" spans="11:26" s="1" customFormat="1" ht="15.95" customHeight="1">
      <c r="K992" s="4"/>
      <c r="L992" s="4"/>
      <c r="M992" s="4"/>
      <c r="N992" s="4"/>
      <c r="O992" s="4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</row>
    <row r="993" spans="11:26" s="1" customFormat="1" ht="15.95" customHeight="1">
      <c r="K993" s="4"/>
      <c r="L993" s="4"/>
      <c r="M993" s="4"/>
      <c r="N993" s="4"/>
      <c r="O993" s="4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</row>
    <row r="994" spans="11:26" s="1" customFormat="1" ht="15.95" customHeight="1">
      <c r="K994" s="4"/>
      <c r="L994" s="4"/>
      <c r="M994" s="4"/>
      <c r="N994" s="4"/>
      <c r="O994" s="4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</row>
    <row r="995" spans="11:26" s="1" customFormat="1" ht="15.95" customHeight="1">
      <c r="K995" s="4"/>
      <c r="L995" s="4"/>
      <c r="M995" s="4"/>
      <c r="N995" s="4"/>
      <c r="O995" s="4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</row>
    <row r="996" spans="11:26" s="1" customFormat="1" ht="15.95" customHeight="1">
      <c r="K996" s="4"/>
      <c r="L996" s="4"/>
      <c r="M996" s="4"/>
      <c r="N996" s="4"/>
      <c r="O996" s="4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</row>
    <row r="997" spans="11:26" s="1" customFormat="1" ht="15.95" customHeight="1">
      <c r="K997" s="4"/>
      <c r="L997" s="4"/>
      <c r="M997" s="4"/>
      <c r="N997" s="4"/>
      <c r="O997" s="4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</row>
    <row r="998" spans="11:26" s="1" customFormat="1" ht="15.95" customHeight="1">
      <c r="K998" s="4"/>
      <c r="L998" s="4"/>
      <c r="M998" s="4"/>
      <c r="N998" s="4"/>
      <c r="O998" s="4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</row>
    <row r="999" spans="11:26" s="1" customFormat="1" ht="15.95" customHeight="1">
      <c r="K999" s="4"/>
      <c r="L999" s="4"/>
      <c r="M999" s="4"/>
      <c r="N999" s="4"/>
      <c r="O999" s="4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</row>
    <row r="1000" spans="11:26" s="1" customFormat="1" ht="15.95" customHeight="1">
      <c r="K1000" s="4"/>
      <c r="L1000" s="4"/>
      <c r="M1000" s="4"/>
      <c r="N1000" s="4"/>
      <c r="O1000" s="4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</row>
    <row r="1001" spans="11:26" s="1" customFormat="1" ht="15.95" customHeight="1">
      <c r="K1001" s="4"/>
      <c r="L1001" s="4"/>
      <c r="M1001" s="4"/>
      <c r="N1001" s="4"/>
      <c r="O1001" s="4"/>
      <c r="P1001" s="80"/>
      <c r="Q1001" s="80"/>
      <c r="R1001" s="80"/>
      <c r="S1001" s="80"/>
      <c r="T1001" s="80"/>
      <c r="U1001" s="80"/>
      <c r="V1001" s="80"/>
      <c r="W1001" s="80"/>
      <c r="X1001" s="80"/>
      <c r="Y1001" s="80"/>
      <c r="Z1001" s="80"/>
    </row>
    <row r="1002" spans="11:26" s="1" customFormat="1" ht="15.95" customHeight="1">
      <c r="K1002" s="4"/>
      <c r="L1002" s="4"/>
      <c r="M1002" s="4"/>
      <c r="N1002" s="4"/>
      <c r="O1002" s="4"/>
      <c r="P1002" s="80"/>
      <c r="Q1002" s="80"/>
      <c r="R1002" s="80"/>
      <c r="S1002" s="80"/>
      <c r="T1002" s="80"/>
      <c r="U1002" s="80"/>
      <c r="V1002" s="80"/>
      <c r="W1002" s="80"/>
      <c r="X1002" s="80"/>
      <c r="Y1002" s="80"/>
      <c r="Z1002" s="80"/>
    </row>
    <row r="1003" spans="11:26" s="1" customFormat="1" ht="15.95" customHeight="1">
      <c r="K1003" s="4"/>
      <c r="L1003" s="4"/>
      <c r="M1003" s="4"/>
      <c r="N1003" s="4"/>
      <c r="O1003" s="4"/>
      <c r="P1003" s="80"/>
      <c r="Q1003" s="80"/>
      <c r="R1003" s="80"/>
      <c r="S1003" s="80"/>
      <c r="T1003" s="80"/>
      <c r="U1003" s="80"/>
      <c r="V1003" s="80"/>
      <c r="W1003" s="80"/>
      <c r="X1003" s="80"/>
      <c r="Y1003" s="80"/>
      <c r="Z1003" s="80"/>
    </row>
    <row r="1004" spans="11:26" s="1" customFormat="1" ht="15.95" customHeight="1">
      <c r="K1004" s="4"/>
      <c r="L1004" s="4"/>
      <c r="M1004" s="4"/>
      <c r="N1004" s="4"/>
      <c r="O1004" s="4"/>
      <c r="P1004" s="80"/>
      <c r="Q1004" s="80"/>
      <c r="R1004" s="80"/>
      <c r="S1004" s="80"/>
      <c r="T1004" s="80"/>
      <c r="U1004" s="80"/>
      <c r="V1004" s="80"/>
      <c r="W1004" s="80"/>
      <c r="X1004" s="80"/>
      <c r="Y1004" s="80"/>
      <c r="Z1004" s="80"/>
    </row>
    <row r="1005" spans="11:26" s="1" customFormat="1" ht="15.95" customHeight="1">
      <c r="K1005" s="4"/>
      <c r="L1005" s="4"/>
      <c r="M1005" s="4"/>
      <c r="N1005" s="4"/>
      <c r="O1005" s="4"/>
      <c r="P1005" s="80"/>
      <c r="Q1005" s="80"/>
      <c r="R1005" s="80"/>
      <c r="S1005" s="80"/>
      <c r="T1005" s="80"/>
      <c r="U1005" s="80"/>
      <c r="V1005" s="80"/>
      <c r="W1005" s="80"/>
      <c r="X1005" s="80"/>
      <c r="Y1005" s="80"/>
      <c r="Z1005" s="80"/>
    </row>
    <row r="1006" spans="11:26" s="1" customFormat="1" ht="15.95" customHeight="1">
      <c r="K1006" s="4"/>
      <c r="L1006" s="4"/>
      <c r="M1006" s="4"/>
      <c r="N1006" s="4"/>
      <c r="O1006" s="4"/>
      <c r="P1006" s="80"/>
      <c r="Q1006" s="80"/>
      <c r="R1006" s="80"/>
      <c r="S1006" s="80"/>
      <c r="T1006" s="80"/>
      <c r="U1006" s="80"/>
      <c r="V1006" s="80"/>
      <c r="W1006" s="80"/>
      <c r="X1006" s="80"/>
      <c r="Y1006" s="80"/>
      <c r="Z1006" s="80"/>
    </row>
    <row r="1007" spans="11:26" s="1" customFormat="1" ht="15.95" customHeight="1">
      <c r="K1007" s="4"/>
      <c r="L1007" s="4"/>
      <c r="M1007" s="4"/>
      <c r="N1007" s="4"/>
      <c r="O1007" s="4"/>
      <c r="P1007" s="80"/>
      <c r="Q1007" s="80"/>
      <c r="R1007" s="80"/>
      <c r="S1007" s="80"/>
      <c r="T1007" s="80"/>
      <c r="U1007" s="80"/>
      <c r="V1007" s="80"/>
      <c r="W1007" s="80"/>
      <c r="X1007" s="80"/>
      <c r="Y1007" s="80"/>
      <c r="Z1007" s="80"/>
    </row>
    <row r="1008" spans="11:26" s="1" customFormat="1" ht="15.95" customHeight="1">
      <c r="K1008" s="4"/>
      <c r="L1008" s="4"/>
      <c r="M1008" s="4"/>
      <c r="N1008" s="4"/>
      <c r="O1008" s="4"/>
      <c r="P1008" s="80"/>
      <c r="Q1008" s="80"/>
      <c r="R1008" s="80"/>
      <c r="S1008" s="80"/>
      <c r="T1008" s="80"/>
      <c r="U1008" s="80"/>
      <c r="V1008" s="80"/>
      <c r="W1008" s="80"/>
      <c r="X1008" s="80"/>
      <c r="Y1008" s="80"/>
      <c r="Z1008" s="80"/>
    </row>
    <row r="1009" spans="11:26" s="1" customFormat="1" ht="15.95" customHeight="1">
      <c r="K1009" s="4"/>
      <c r="L1009" s="4"/>
      <c r="M1009" s="4"/>
      <c r="N1009" s="4"/>
      <c r="O1009" s="4"/>
      <c r="P1009" s="80"/>
      <c r="Q1009" s="80"/>
      <c r="R1009" s="80"/>
      <c r="S1009" s="80"/>
      <c r="T1009" s="80"/>
      <c r="U1009" s="80"/>
      <c r="V1009" s="80"/>
      <c r="W1009" s="80"/>
      <c r="X1009" s="80"/>
      <c r="Y1009" s="80"/>
      <c r="Z1009" s="80"/>
    </row>
    <row r="1010" spans="11:26" s="1" customFormat="1" ht="15.95" customHeight="1">
      <c r="K1010" s="4"/>
      <c r="L1010" s="4"/>
      <c r="M1010" s="4"/>
      <c r="N1010" s="4"/>
      <c r="O1010" s="4"/>
      <c r="P1010" s="80"/>
      <c r="Q1010" s="80"/>
      <c r="R1010" s="80"/>
      <c r="S1010" s="80"/>
      <c r="T1010" s="80"/>
      <c r="U1010" s="80"/>
      <c r="V1010" s="80"/>
      <c r="W1010" s="80"/>
      <c r="X1010" s="80"/>
      <c r="Y1010" s="80"/>
      <c r="Z1010" s="80"/>
    </row>
    <row r="1011" spans="11:26" s="1" customFormat="1" ht="15.95" customHeight="1">
      <c r="K1011" s="4"/>
      <c r="L1011" s="4"/>
      <c r="M1011" s="4"/>
      <c r="N1011" s="4"/>
      <c r="O1011" s="4"/>
      <c r="P1011" s="80"/>
      <c r="Q1011" s="80"/>
      <c r="R1011" s="80"/>
      <c r="S1011" s="80"/>
      <c r="T1011" s="80"/>
      <c r="U1011" s="80"/>
      <c r="V1011" s="80"/>
      <c r="W1011" s="80"/>
      <c r="X1011" s="80"/>
      <c r="Y1011" s="80"/>
      <c r="Z1011" s="80"/>
    </row>
    <row r="1012" spans="11:26" s="1" customFormat="1" ht="15.95" customHeight="1">
      <c r="K1012" s="4"/>
      <c r="L1012" s="4"/>
      <c r="M1012" s="4"/>
      <c r="N1012" s="4"/>
      <c r="O1012" s="4"/>
      <c r="P1012" s="80"/>
      <c r="Q1012" s="80"/>
      <c r="R1012" s="80"/>
      <c r="S1012" s="80"/>
      <c r="T1012" s="80"/>
      <c r="U1012" s="80"/>
      <c r="V1012" s="80"/>
      <c r="W1012" s="80"/>
      <c r="X1012" s="80"/>
      <c r="Y1012" s="80"/>
      <c r="Z1012" s="80"/>
    </row>
    <row r="1013" spans="11:26" s="1" customFormat="1" ht="15.95" customHeight="1">
      <c r="K1013" s="4"/>
      <c r="L1013" s="4"/>
      <c r="M1013" s="4"/>
      <c r="N1013" s="4"/>
      <c r="O1013" s="4"/>
      <c r="P1013" s="80"/>
      <c r="Q1013" s="80"/>
      <c r="R1013" s="80"/>
      <c r="S1013" s="80"/>
      <c r="T1013" s="80"/>
      <c r="U1013" s="80"/>
      <c r="V1013" s="80"/>
      <c r="W1013" s="80"/>
      <c r="X1013" s="80"/>
      <c r="Y1013" s="80"/>
      <c r="Z1013" s="80"/>
    </row>
    <row r="1014" spans="11:26" s="1" customFormat="1" ht="15.95" customHeight="1">
      <c r="K1014" s="4"/>
      <c r="L1014" s="4"/>
      <c r="M1014" s="4"/>
      <c r="N1014" s="4"/>
      <c r="O1014" s="4"/>
      <c r="P1014" s="80"/>
      <c r="Q1014" s="80"/>
      <c r="R1014" s="80"/>
      <c r="S1014" s="80"/>
      <c r="T1014" s="80"/>
      <c r="U1014" s="80"/>
      <c r="V1014" s="80"/>
      <c r="W1014" s="80"/>
      <c r="X1014" s="80"/>
      <c r="Y1014" s="80"/>
      <c r="Z1014" s="80"/>
    </row>
    <row r="1015" spans="11:26" s="1" customFormat="1" ht="15.95" customHeight="1">
      <c r="K1015" s="4"/>
      <c r="L1015" s="4"/>
      <c r="M1015" s="4"/>
      <c r="N1015" s="4"/>
      <c r="O1015" s="4"/>
      <c r="P1015" s="80"/>
      <c r="Q1015" s="80"/>
      <c r="R1015" s="80"/>
      <c r="S1015" s="80"/>
      <c r="T1015" s="80"/>
      <c r="U1015" s="80"/>
      <c r="V1015" s="80"/>
      <c r="W1015" s="80"/>
      <c r="X1015" s="80"/>
      <c r="Y1015" s="80"/>
      <c r="Z1015" s="80"/>
    </row>
    <row r="1016" spans="11:26" s="1" customFormat="1" ht="15.95" customHeight="1">
      <c r="K1016" s="4"/>
      <c r="L1016" s="4"/>
      <c r="M1016" s="4"/>
      <c r="N1016" s="4"/>
      <c r="O1016" s="4"/>
      <c r="P1016" s="80"/>
      <c r="Q1016" s="80"/>
      <c r="R1016" s="80"/>
      <c r="S1016" s="80"/>
      <c r="T1016" s="80"/>
      <c r="U1016" s="80"/>
      <c r="V1016" s="80"/>
      <c r="W1016" s="80"/>
      <c r="X1016" s="80"/>
      <c r="Y1016" s="80"/>
      <c r="Z1016" s="80"/>
    </row>
    <row r="1017" spans="11:26" s="1" customFormat="1" ht="15.95" customHeight="1">
      <c r="K1017" s="4"/>
      <c r="L1017" s="4"/>
      <c r="M1017" s="4"/>
      <c r="N1017" s="4"/>
      <c r="O1017" s="4"/>
      <c r="P1017" s="80"/>
      <c r="Q1017" s="80"/>
      <c r="R1017" s="80"/>
      <c r="S1017" s="80"/>
      <c r="T1017" s="80"/>
      <c r="U1017" s="80"/>
      <c r="V1017" s="80"/>
      <c r="W1017" s="80"/>
      <c r="X1017" s="80"/>
      <c r="Y1017" s="80"/>
      <c r="Z1017" s="80"/>
    </row>
    <row r="1018" spans="11:26" s="1" customFormat="1" ht="15.95" customHeight="1">
      <c r="K1018" s="4"/>
      <c r="L1018" s="4"/>
      <c r="M1018" s="4"/>
      <c r="N1018" s="4"/>
      <c r="O1018" s="4"/>
      <c r="P1018" s="80"/>
      <c r="Q1018" s="80"/>
      <c r="R1018" s="80"/>
      <c r="S1018" s="80"/>
      <c r="T1018" s="80"/>
      <c r="U1018" s="80"/>
      <c r="V1018" s="80"/>
      <c r="W1018" s="80"/>
      <c r="X1018" s="80"/>
      <c r="Y1018" s="80"/>
      <c r="Z1018" s="80"/>
    </row>
    <row r="1019" spans="11:26" s="1" customFormat="1" ht="15.95" customHeight="1">
      <c r="K1019" s="4"/>
      <c r="L1019" s="4"/>
      <c r="M1019" s="4"/>
      <c r="N1019" s="4"/>
      <c r="O1019" s="4"/>
      <c r="P1019" s="80"/>
      <c r="Q1019" s="80"/>
      <c r="R1019" s="80"/>
      <c r="S1019" s="80"/>
      <c r="T1019" s="80"/>
      <c r="U1019" s="80"/>
      <c r="V1019" s="80"/>
      <c r="W1019" s="80"/>
      <c r="X1019" s="80"/>
      <c r="Y1019" s="80"/>
      <c r="Z1019" s="80"/>
    </row>
    <row r="1020" spans="11:26" s="1" customFormat="1" ht="15.95" customHeight="1">
      <c r="K1020" s="4"/>
      <c r="L1020" s="4"/>
      <c r="M1020" s="4"/>
      <c r="N1020" s="4"/>
      <c r="O1020" s="4"/>
      <c r="P1020" s="80"/>
      <c r="Q1020" s="80"/>
      <c r="R1020" s="80"/>
      <c r="S1020" s="80"/>
      <c r="T1020" s="80"/>
      <c r="U1020" s="80"/>
      <c r="V1020" s="80"/>
      <c r="W1020" s="80"/>
      <c r="X1020" s="80"/>
      <c r="Y1020" s="80"/>
      <c r="Z1020" s="80"/>
    </row>
    <row r="1021" spans="11:26" s="1" customFormat="1" ht="15.95" customHeight="1">
      <c r="K1021" s="4"/>
      <c r="L1021" s="4"/>
      <c r="M1021" s="4"/>
      <c r="N1021" s="4"/>
      <c r="O1021" s="4"/>
      <c r="P1021" s="80"/>
      <c r="Q1021" s="80"/>
      <c r="R1021" s="80"/>
      <c r="S1021" s="80"/>
      <c r="T1021" s="80"/>
      <c r="U1021" s="80"/>
      <c r="V1021" s="80"/>
      <c r="W1021" s="80"/>
      <c r="X1021" s="80"/>
      <c r="Y1021" s="80"/>
      <c r="Z1021" s="80"/>
    </row>
    <row r="1022" spans="11:26" s="1" customFormat="1" ht="15.95" customHeight="1">
      <c r="K1022" s="4"/>
      <c r="L1022" s="4"/>
      <c r="M1022" s="4"/>
      <c r="N1022" s="4"/>
      <c r="O1022" s="4"/>
      <c r="P1022" s="80"/>
      <c r="Q1022" s="80"/>
      <c r="R1022" s="80"/>
      <c r="S1022" s="80"/>
      <c r="T1022" s="80"/>
      <c r="U1022" s="80"/>
      <c r="V1022" s="80"/>
      <c r="W1022" s="80"/>
      <c r="X1022" s="80"/>
      <c r="Y1022" s="80"/>
      <c r="Z1022" s="80"/>
    </row>
    <row r="1023" spans="11:26" s="1" customFormat="1" ht="15.95" customHeight="1">
      <c r="K1023" s="4"/>
      <c r="L1023" s="4"/>
      <c r="M1023" s="4"/>
      <c r="N1023" s="4"/>
      <c r="O1023" s="4"/>
      <c r="P1023" s="80"/>
      <c r="Q1023" s="80"/>
      <c r="R1023" s="80"/>
      <c r="S1023" s="80"/>
      <c r="T1023" s="80"/>
      <c r="U1023" s="80"/>
      <c r="V1023" s="80"/>
      <c r="W1023" s="80"/>
      <c r="X1023" s="80"/>
      <c r="Y1023" s="80"/>
      <c r="Z1023" s="80"/>
    </row>
    <row r="1024" spans="11:26" s="1" customFormat="1" ht="15.95" customHeight="1">
      <c r="K1024" s="4"/>
      <c r="L1024" s="4"/>
      <c r="M1024" s="4"/>
      <c r="N1024" s="4"/>
      <c r="O1024" s="4"/>
      <c r="P1024" s="80"/>
      <c r="Q1024" s="80"/>
      <c r="R1024" s="80"/>
      <c r="S1024" s="80"/>
      <c r="T1024" s="80"/>
      <c r="U1024" s="80"/>
      <c r="V1024" s="80"/>
      <c r="W1024" s="80"/>
      <c r="X1024" s="80"/>
      <c r="Y1024" s="80"/>
      <c r="Z1024" s="80"/>
    </row>
    <row r="1025" spans="11:26" s="1" customFormat="1" ht="15.95" customHeight="1">
      <c r="K1025" s="4"/>
      <c r="L1025" s="4"/>
      <c r="M1025" s="4"/>
      <c r="N1025" s="4"/>
      <c r="O1025" s="4"/>
      <c r="P1025" s="80"/>
      <c r="Q1025" s="80"/>
      <c r="R1025" s="80"/>
      <c r="S1025" s="80"/>
      <c r="T1025" s="80"/>
      <c r="U1025" s="80"/>
      <c r="V1025" s="80"/>
      <c r="W1025" s="80"/>
      <c r="X1025" s="80"/>
      <c r="Y1025" s="80"/>
      <c r="Z1025" s="80"/>
    </row>
    <row r="1026" spans="11:26" s="1" customFormat="1" ht="15.95" customHeight="1">
      <c r="K1026" s="4"/>
      <c r="L1026" s="4"/>
      <c r="M1026" s="4"/>
      <c r="N1026" s="4"/>
      <c r="O1026" s="4"/>
      <c r="P1026" s="80"/>
      <c r="Q1026" s="80"/>
      <c r="R1026" s="80"/>
      <c r="S1026" s="80"/>
      <c r="T1026" s="80"/>
      <c r="U1026" s="80"/>
      <c r="V1026" s="80"/>
      <c r="W1026" s="80"/>
      <c r="X1026" s="80"/>
      <c r="Y1026" s="80"/>
      <c r="Z1026" s="80"/>
    </row>
    <row r="1027" spans="11:26" s="1" customFormat="1" ht="15.95" customHeight="1">
      <c r="K1027" s="4"/>
      <c r="L1027" s="4"/>
      <c r="M1027" s="4"/>
      <c r="N1027" s="4"/>
      <c r="O1027" s="4"/>
      <c r="P1027" s="80"/>
      <c r="Q1027" s="80"/>
      <c r="R1027" s="80"/>
      <c r="S1027" s="80"/>
      <c r="T1027" s="80"/>
      <c r="U1027" s="80"/>
      <c r="V1027" s="80"/>
      <c r="W1027" s="80"/>
      <c r="X1027" s="80"/>
      <c r="Y1027" s="80"/>
      <c r="Z1027" s="80"/>
    </row>
    <row r="1028" spans="11:26" s="1" customFormat="1" ht="15.95" customHeight="1">
      <c r="K1028" s="4"/>
      <c r="L1028" s="4"/>
      <c r="M1028" s="4"/>
      <c r="N1028" s="4"/>
      <c r="O1028" s="4"/>
      <c r="P1028" s="80"/>
      <c r="Q1028" s="80"/>
      <c r="R1028" s="80"/>
      <c r="S1028" s="80"/>
      <c r="T1028" s="80"/>
      <c r="U1028" s="80"/>
      <c r="V1028" s="80"/>
      <c r="W1028" s="80"/>
      <c r="X1028" s="80"/>
      <c r="Y1028" s="80"/>
      <c r="Z1028" s="80"/>
    </row>
    <row r="1029" spans="11:26" s="1" customFormat="1" ht="15.95" customHeight="1">
      <c r="K1029" s="4"/>
      <c r="L1029" s="4"/>
      <c r="M1029" s="4"/>
      <c r="N1029" s="4"/>
      <c r="O1029" s="4"/>
      <c r="P1029" s="80"/>
      <c r="Q1029" s="80"/>
      <c r="R1029" s="80"/>
      <c r="S1029" s="80"/>
      <c r="T1029" s="80"/>
      <c r="U1029" s="80"/>
      <c r="V1029" s="80"/>
      <c r="W1029" s="80"/>
      <c r="X1029" s="80"/>
      <c r="Y1029" s="80"/>
      <c r="Z1029" s="80"/>
    </row>
    <row r="1030" spans="11:26" s="1" customFormat="1" ht="15.95" customHeight="1">
      <c r="K1030" s="4"/>
      <c r="L1030" s="4"/>
      <c r="M1030" s="4"/>
      <c r="N1030" s="4"/>
      <c r="O1030" s="4"/>
      <c r="P1030" s="80"/>
      <c r="Q1030" s="80"/>
      <c r="R1030" s="80"/>
      <c r="S1030" s="80"/>
      <c r="T1030" s="80"/>
      <c r="U1030" s="80"/>
      <c r="V1030" s="80"/>
      <c r="W1030" s="80"/>
      <c r="X1030" s="80"/>
      <c r="Y1030" s="80"/>
      <c r="Z1030" s="80"/>
    </row>
    <row r="1031" spans="11:26" s="1" customFormat="1" ht="15.95" customHeight="1">
      <c r="K1031" s="4"/>
      <c r="L1031" s="4"/>
      <c r="M1031" s="4"/>
      <c r="N1031" s="4"/>
      <c r="O1031" s="4"/>
      <c r="P1031" s="80"/>
      <c r="Q1031" s="80"/>
      <c r="R1031" s="80"/>
      <c r="S1031" s="80"/>
      <c r="T1031" s="80"/>
      <c r="U1031" s="80"/>
      <c r="V1031" s="80"/>
      <c r="W1031" s="80"/>
      <c r="X1031" s="80"/>
      <c r="Y1031" s="80"/>
      <c r="Z1031" s="80"/>
    </row>
    <row r="1032" spans="11:26" s="1" customFormat="1" ht="15.95" customHeight="1">
      <c r="K1032" s="4"/>
      <c r="L1032" s="4"/>
      <c r="M1032" s="4"/>
      <c r="N1032" s="4"/>
      <c r="O1032" s="4"/>
      <c r="P1032" s="80"/>
      <c r="Q1032" s="80"/>
      <c r="R1032" s="80"/>
      <c r="S1032" s="80"/>
      <c r="T1032" s="80"/>
      <c r="U1032" s="80"/>
      <c r="V1032" s="80"/>
      <c r="W1032" s="80"/>
      <c r="X1032" s="80"/>
      <c r="Y1032" s="80"/>
      <c r="Z1032" s="80"/>
    </row>
    <row r="1033" spans="11:26" s="1" customFormat="1" ht="15.95" customHeight="1">
      <c r="K1033" s="4"/>
      <c r="L1033" s="4"/>
      <c r="M1033" s="4"/>
      <c r="N1033" s="4"/>
      <c r="O1033" s="4"/>
      <c r="P1033" s="80"/>
      <c r="Q1033" s="80"/>
      <c r="R1033" s="80"/>
      <c r="S1033" s="80"/>
      <c r="T1033" s="80"/>
      <c r="U1033" s="80"/>
      <c r="V1033" s="80"/>
      <c r="W1033" s="80"/>
      <c r="X1033" s="80"/>
      <c r="Y1033" s="80"/>
      <c r="Z1033" s="80"/>
    </row>
    <row r="1034" spans="11:26" s="1" customFormat="1" ht="15.95" customHeight="1">
      <c r="K1034" s="4"/>
      <c r="L1034" s="4"/>
      <c r="M1034" s="4"/>
      <c r="N1034" s="4"/>
      <c r="O1034" s="4"/>
      <c r="P1034" s="80"/>
      <c r="Q1034" s="80"/>
      <c r="R1034" s="80"/>
      <c r="S1034" s="80"/>
      <c r="T1034" s="80"/>
      <c r="U1034" s="80"/>
      <c r="V1034" s="80"/>
      <c r="W1034" s="80"/>
      <c r="X1034" s="80"/>
      <c r="Y1034" s="80"/>
      <c r="Z1034" s="80"/>
    </row>
    <row r="1035" spans="11:26" s="1" customFormat="1" ht="15.95" customHeight="1">
      <c r="K1035" s="4"/>
      <c r="L1035" s="4"/>
      <c r="M1035" s="4"/>
      <c r="N1035" s="4"/>
      <c r="O1035" s="4"/>
      <c r="P1035" s="80"/>
      <c r="Q1035" s="80"/>
      <c r="R1035" s="80"/>
      <c r="S1035" s="80"/>
      <c r="T1035" s="80"/>
      <c r="U1035" s="80"/>
      <c r="V1035" s="80"/>
      <c r="W1035" s="80"/>
      <c r="X1035" s="80"/>
      <c r="Y1035" s="80"/>
      <c r="Z1035" s="80"/>
    </row>
    <row r="1036" spans="11:26" s="1" customFormat="1" ht="15.95" customHeight="1">
      <c r="K1036" s="4"/>
      <c r="L1036" s="4"/>
      <c r="M1036" s="4"/>
      <c r="N1036" s="4"/>
      <c r="O1036" s="4"/>
      <c r="P1036" s="80"/>
      <c r="Q1036" s="80"/>
      <c r="R1036" s="80"/>
      <c r="S1036" s="80"/>
      <c r="T1036" s="80"/>
      <c r="U1036" s="80"/>
      <c r="V1036" s="80"/>
      <c r="W1036" s="80"/>
      <c r="X1036" s="80"/>
      <c r="Y1036" s="80"/>
      <c r="Z1036" s="80"/>
    </row>
    <row r="1037" spans="11:26" s="1" customFormat="1" ht="15.95" customHeight="1">
      <c r="K1037" s="4"/>
      <c r="L1037" s="4"/>
      <c r="M1037" s="4"/>
      <c r="N1037" s="4"/>
      <c r="O1037" s="4"/>
      <c r="P1037" s="80"/>
      <c r="Q1037" s="80"/>
      <c r="R1037" s="80"/>
      <c r="S1037" s="80"/>
      <c r="T1037" s="80"/>
      <c r="U1037" s="80"/>
      <c r="V1037" s="80"/>
      <c r="W1037" s="80"/>
      <c r="X1037" s="80"/>
      <c r="Y1037" s="80"/>
      <c r="Z1037" s="80"/>
    </row>
    <row r="1038" spans="11:26" s="1" customFormat="1" ht="15.95" customHeight="1">
      <c r="K1038" s="4"/>
      <c r="L1038" s="4"/>
      <c r="M1038" s="4"/>
      <c r="N1038" s="4"/>
      <c r="O1038" s="4"/>
      <c r="P1038" s="80"/>
      <c r="Q1038" s="80"/>
      <c r="R1038" s="80"/>
      <c r="S1038" s="80"/>
      <c r="T1038" s="80"/>
      <c r="U1038" s="80"/>
      <c r="V1038" s="80"/>
      <c r="W1038" s="80"/>
      <c r="X1038" s="80"/>
      <c r="Y1038" s="80"/>
      <c r="Z1038" s="80"/>
    </row>
    <row r="1039" spans="11:26" s="1" customFormat="1" ht="15.95" customHeight="1">
      <c r="K1039" s="4"/>
      <c r="L1039" s="4"/>
      <c r="M1039" s="4"/>
      <c r="N1039" s="4"/>
      <c r="O1039" s="4"/>
      <c r="P1039" s="80"/>
      <c r="Q1039" s="80"/>
      <c r="R1039" s="80"/>
      <c r="S1039" s="80"/>
      <c r="T1039" s="80"/>
      <c r="U1039" s="80"/>
      <c r="V1039" s="80"/>
      <c r="W1039" s="80"/>
      <c r="X1039" s="80"/>
      <c r="Y1039" s="80"/>
      <c r="Z1039" s="80"/>
    </row>
    <row r="1040" spans="11:26" s="1" customFormat="1" ht="15.95" customHeight="1">
      <c r="K1040" s="4"/>
      <c r="L1040" s="4"/>
      <c r="M1040" s="4"/>
      <c r="N1040" s="4"/>
      <c r="O1040" s="4"/>
      <c r="P1040" s="80"/>
      <c r="Q1040" s="80"/>
      <c r="R1040" s="80"/>
      <c r="S1040" s="80"/>
      <c r="T1040" s="80"/>
      <c r="U1040" s="80"/>
      <c r="V1040" s="80"/>
      <c r="W1040" s="80"/>
      <c r="X1040" s="80"/>
      <c r="Y1040" s="80"/>
      <c r="Z1040" s="80"/>
    </row>
    <row r="1041" spans="11:26" s="1" customFormat="1" ht="15.95" customHeight="1">
      <c r="K1041" s="4"/>
      <c r="L1041" s="4"/>
      <c r="M1041" s="4"/>
      <c r="N1041" s="4"/>
      <c r="O1041" s="4"/>
      <c r="P1041" s="80"/>
      <c r="Q1041" s="80"/>
      <c r="R1041" s="80"/>
      <c r="S1041" s="80"/>
      <c r="T1041" s="80"/>
      <c r="U1041" s="80"/>
      <c r="V1041" s="80"/>
      <c r="W1041" s="80"/>
      <c r="X1041" s="80"/>
      <c r="Y1041" s="80"/>
      <c r="Z1041" s="80"/>
    </row>
    <row r="1042" spans="11:26" s="1" customFormat="1" ht="15.95" customHeight="1">
      <c r="K1042" s="4"/>
      <c r="L1042" s="4"/>
      <c r="M1042" s="4"/>
      <c r="N1042" s="4"/>
      <c r="O1042" s="4"/>
      <c r="P1042" s="80"/>
      <c r="Q1042" s="80"/>
      <c r="R1042" s="80"/>
      <c r="S1042" s="80"/>
      <c r="T1042" s="80"/>
      <c r="U1042" s="80"/>
      <c r="V1042" s="80"/>
      <c r="W1042" s="80"/>
      <c r="X1042" s="80"/>
      <c r="Y1042" s="80"/>
      <c r="Z1042" s="80"/>
    </row>
    <row r="1043" spans="11:26" s="1" customFormat="1" ht="15.95" customHeight="1">
      <c r="K1043" s="4"/>
      <c r="L1043" s="4"/>
      <c r="M1043" s="4"/>
      <c r="N1043" s="4"/>
      <c r="O1043" s="4"/>
      <c r="P1043" s="80"/>
      <c r="Q1043" s="80"/>
      <c r="R1043" s="80"/>
      <c r="S1043" s="80"/>
      <c r="T1043" s="80"/>
      <c r="U1043" s="80"/>
      <c r="V1043" s="80"/>
      <c r="W1043" s="80"/>
      <c r="X1043" s="80"/>
      <c r="Y1043" s="80"/>
      <c r="Z1043" s="80"/>
    </row>
    <row r="1044" spans="11:26" s="1" customFormat="1" ht="15.95" customHeight="1">
      <c r="K1044" s="4"/>
      <c r="L1044" s="4"/>
      <c r="M1044" s="4"/>
      <c r="N1044" s="4"/>
      <c r="O1044" s="4"/>
      <c r="P1044" s="80"/>
      <c r="Q1044" s="80"/>
      <c r="R1044" s="80"/>
      <c r="S1044" s="80"/>
      <c r="T1044" s="80"/>
      <c r="U1044" s="80"/>
      <c r="V1044" s="80"/>
      <c r="W1044" s="80"/>
      <c r="X1044" s="80"/>
      <c r="Y1044" s="80"/>
      <c r="Z1044" s="80"/>
    </row>
    <row r="1045" spans="11:26" s="1" customFormat="1" ht="15.95" customHeight="1">
      <c r="K1045" s="4"/>
      <c r="L1045" s="4"/>
      <c r="M1045" s="4"/>
      <c r="N1045" s="4"/>
      <c r="O1045" s="4"/>
      <c r="P1045" s="80"/>
      <c r="Q1045" s="80"/>
      <c r="R1045" s="80"/>
      <c r="S1045" s="80"/>
      <c r="T1045" s="80"/>
      <c r="U1045" s="80"/>
      <c r="V1045" s="80"/>
      <c r="W1045" s="80"/>
      <c r="X1045" s="80"/>
      <c r="Y1045" s="80"/>
      <c r="Z1045" s="80"/>
    </row>
    <row r="1046" spans="11:26" s="1" customFormat="1" ht="15.95" customHeight="1">
      <c r="K1046" s="4"/>
      <c r="L1046" s="4"/>
      <c r="M1046" s="4"/>
      <c r="N1046" s="4"/>
      <c r="O1046" s="4"/>
      <c r="P1046" s="80"/>
      <c r="Q1046" s="80"/>
      <c r="R1046" s="80"/>
      <c r="S1046" s="80"/>
      <c r="T1046" s="80"/>
      <c r="U1046" s="80"/>
      <c r="V1046" s="80"/>
      <c r="W1046" s="80"/>
      <c r="X1046" s="80"/>
      <c r="Y1046" s="80"/>
      <c r="Z1046" s="80"/>
    </row>
    <row r="1047" spans="11:26" s="1" customFormat="1" ht="15.95" customHeight="1">
      <c r="K1047" s="4"/>
      <c r="L1047" s="4"/>
      <c r="M1047" s="4"/>
      <c r="N1047" s="4"/>
      <c r="O1047" s="4"/>
      <c r="P1047" s="80"/>
      <c r="Q1047" s="80"/>
      <c r="R1047" s="80"/>
      <c r="S1047" s="80"/>
      <c r="T1047" s="80"/>
      <c r="U1047" s="80"/>
      <c r="V1047" s="80"/>
      <c r="W1047" s="80"/>
      <c r="X1047" s="80"/>
      <c r="Y1047" s="80"/>
      <c r="Z1047" s="80"/>
    </row>
    <row r="1048" spans="11:26" s="1" customFormat="1" ht="15.95" customHeight="1">
      <c r="K1048" s="4"/>
      <c r="L1048" s="4"/>
      <c r="M1048" s="4"/>
      <c r="N1048" s="4"/>
      <c r="O1048" s="4"/>
      <c r="P1048" s="80"/>
      <c r="Q1048" s="80"/>
      <c r="R1048" s="80"/>
      <c r="S1048" s="80"/>
      <c r="T1048" s="80"/>
      <c r="U1048" s="80"/>
      <c r="V1048" s="80"/>
      <c r="W1048" s="80"/>
      <c r="X1048" s="80"/>
      <c r="Y1048" s="80"/>
      <c r="Z1048" s="80"/>
    </row>
    <row r="1049" spans="11:26" s="1" customFormat="1" ht="15.95" customHeight="1">
      <c r="K1049" s="4"/>
      <c r="L1049" s="4"/>
      <c r="M1049" s="4"/>
      <c r="N1049" s="4"/>
      <c r="O1049" s="4"/>
      <c r="P1049" s="80"/>
      <c r="Q1049" s="80"/>
      <c r="R1049" s="80"/>
      <c r="S1049" s="80"/>
      <c r="T1049" s="80"/>
      <c r="U1049" s="80"/>
      <c r="V1049" s="80"/>
      <c r="W1049" s="80"/>
      <c r="X1049" s="80"/>
      <c r="Y1049" s="80"/>
      <c r="Z1049" s="80"/>
    </row>
    <row r="1050" spans="11:26" s="1" customFormat="1" ht="15.95" customHeight="1">
      <c r="K1050" s="4"/>
      <c r="L1050" s="4"/>
      <c r="M1050" s="4"/>
      <c r="N1050" s="4"/>
      <c r="O1050" s="4"/>
      <c r="P1050" s="80"/>
      <c r="Q1050" s="80"/>
      <c r="R1050" s="80"/>
      <c r="S1050" s="80"/>
      <c r="T1050" s="80"/>
      <c r="U1050" s="80"/>
      <c r="V1050" s="80"/>
      <c r="W1050" s="80"/>
      <c r="X1050" s="80"/>
      <c r="Y1050" s="80"/>
      <c r="Z1050" s="80"/>
    </row>
    <row r="1051" spans="11:26" s="1" customFormat="1" ht="15.95" customHeight="1">
      <c r="K1051" s="4"/>
      <c r="L1051" s="4"/>
      <c r="M1051" s="4"/>
      <c r="N1051" s="4"/>
      <c r="O1051" s="4"/>
      <c r="P1051" s="80"/>
      <c r="Q1051" s="80"/>
      <c r="R1051" s="80"/>
      <c r="S1051" s="80"/>
      <c r="T1051" s="80"/>
      <c r="U1051" s="80"/>
      <c r="V1051" s="80"/>
      <c r="W1051" s="80"/>
      <c r="X1051" s="80"/>
      <c r="Y1051" s="80"/>
      <c r="Z1051" s="80"/>
    </row>
    <row r="1052" spans="11:26" s="1" customFormat="1" ht="15.95" customHeight="1">
      <c r="K1052" s="4"/>
      <c r="L1052" s="4"/>
      <c r="M1052" s="4"/>
      <c r="N1052" s="4"/>
      <c r="O1052" s="4"/>
      <c r="P1052" s="80"/>
      <c r="Q1052" s="80"/>
      <c r="R1052" s="80"/>
      <c r="S1052" s="80"/>
      <c r="T1052" s="80"/>
      <c r="U1052" s="80"/>
      <c r="V1052" s="80"/>
      <c r="W1052" s="80"/>
      <c r="X1052" s="80"/>
      <c r="Y1052" s="80"/>
      <c r="Z1052" s="80"/>
    </row>
    <row r="1053" spans="11:26" s="1" customFormat="1" ht="15.95" customHeight="1">
      <c r="K1053" s="4"/>
      <c r="L1053" s="4"/>
      <c r="M1053" s="4"/>
      <c r="N1053" s="4"/>
      <c r="O1053" s="4"/>
      <c r="P1053" s="80"/>
      <c r="Q1053" s="80"/>
      <c r="R1053" s="80"/>
      <c r="S1053" s="80"/>
      <c r="T1053" s="80"/>
      <c r="U1053" s="80"/>
      <c r="V1053" s="80"/>
      <c r="W1053" s="80"/>
      <c r="X1053" s="80"/>
      <c r="Y1053" s="80"/>
      <c r="Z1053" s="80"/>
    </row>
    <row r="1054" spans="11:26" s="1" customFormat="1" ht="15.95" customHeight="1">
      <c r="K1054" s="4"/>
      <c r="L1054" s="4"/>
      <c r="M1054" s="4"/>
      <c r="N1054" s="4"/>
      <c r="O1054" s="4"/>
      <c r="P1054" s="80"/>
      <c r="Q1054" s="80"/>
      <c r="R1054" s="80"/>
      <c r="S1054" s="80"/>
      <c r="T1054" s="80"/>
      <c r="U1054" s="80"/>
      <c r="V1054" s="80"/>
      <c r="W1054" s="80"/>
      <c r="X1054" s="80"/>
      <c r="Y1054" s="80"/>
      <c r="Z1054" s="80"/>
    </row>
    <row r="1055" spans="11:26" s="1" customFormat="1" ht="15.95" customHeight="1">
      <c r="K1055" s="4"/>
      <c r="L1055" s="4"/>
      <c r="M1055" s="4"/>
      <c r="N1055" s="4"/>
      <c r="O1055" s="4"/>
      <c r="P1055" s="80"/>
      <c r="Q1055" s="80"/>
      <c r="R1055" s="80"/>
      <c r="S1055" s="80"/>
      <c r="T1055" s="80"/>
      <c r="U1055" s="80"/>
      <c r="V1055" s="80"/>
      <c r="W1055" s="80"/>
      <c r="X1055" s="80"/>
      <c r="Y1055" s="80"/>
      <c r="Z1055" s="80"/>
    </row>
    <row r="1056" spans="11:26" s="1" customFormat="1" ht="15.95" customHeight="1">
      <c r="K1056" s="4"/>
      <c r="L1056" s="4"/>
      <c r="M1056" s="4"/>
      <c r="N1056" s="4"/>
      <c r="O1056" s="4"/>
      <c r="P1056" s="80"/>
      <c r="Q1056" s="80"/>
      <c r="R1056" s="80"/>
      <c r="S1056" s="80"/>
      <c r="T1056" s="80"/>
      <c r="U1056" s="80"/>
      <c r="V1056" s="80"/>
      <c r="W1056" s="80"/>
      <c r="X1056" s="80"/>
      <c r="Y1056" s="80"/>
      <c r="Z1056" s="80"/>
    </row>
    <row r="1057" spans="11:26" s="1" customFormat="1" ht="15.95" customHeight="1">
      <c r="K1057" s="4"/>
      <c r="L1057" s="4"/>
      <c r="M1057" s="4"/>
      <c r="N1057" s="4"/>
      <c r="O1057" s="4"/>
      <c r="P1057" s="80"/>
      <c r="Q1057" s="80"/>
      <c r="R1057" s="80"/>
      <c r="S1057" s="80"/>
      <c r="T1057" s="80"/>
      <c r="U1057" s="80"/>
      <c r="V1057" s="80"/>
      <c r="W1057" s="80"/>
      <c r="X1057" s="80"/>
      <c r="Y1057" s="80"/>
      <c r="Z1057" s="80"/>
    </row>
    <row r="1058" spans="11:26" s="1" customFormat="1" ht="15.95" customHeight="1">
      <c r="K1058" s="4"/>
      <c r="L1058" s="4"/>
      <c r="M1058" s="4"/>
      <c r="N1058" s="4"/>
      <c r="O1058" s="4"/>
      <c r="P1058" s="80"/>
      <c r="Q1058" s="80"/>
      <c r="R1058" s="80"/>
      <c r="S1058" s="80"/>
      <c r="T1058" s="80"/>
      <c r="U1058" s="80"/>
      <c r="V1058" s="80"/>
      <c r="W1058" s="80"/>
      <c r="X1058" s="80"/>
      <c r="Y1058" s="80"/>
      <c r="Z1058" s="80"/>
    </row>
    <row r="1059" spans="11:26" s="1" customFormat="1" ht="15.95" customHeight="1">
      <c r="K1059" s="4"/>
      <c r="L1059" s="4"/>
      <c r="M1059" s="4"/>
      <c r="N1059" s="4"/>
      <c r="O1059" s="4"/>
      <c r="P1059" s="80"/>
      <c r="Q1059" s="80"/>
      <c r="R1059" s="80"/>
      <c r="S1059" s="80"/>
      <c r="T1059" s="80"/>
      <c r="U1059" s="80"/>
      <c r="V1059" s="80"/>
      <c r="W1059" s="80"/>
      <c r="X1059" s="80"/>
      <c r="Y1059" s="80"/>
      <c r="Z1059" s="80"/>
    </row>
    <row r="1060" spans="11:26" s="1" customFormat="1" ht="15.95" customHeight="1">
      <c r="K1060" s="4"/>
      <c r="L1060" s="4"/>
      <c r="M1060" s="4"/>
      <c r="N1060" s="4"/>
      <c r="O1060" s="4"/>
      <c r="P1060" s="80"/>
      <c r="Q1060" s="80"/>
      <c r="R1060" s="80"/>
      <c r="S1060" s="80"/>
      <c r="T1060" s="80"/>
      <c r="U1060" s="80"/>
      <c r="V1060" s="80"/>
      <c r="W1060" s="80"/>
      <c r="X1060" s="80"/>
      <c r="Y1060" s="80"/>
      <c r="Z1060" s="80"/>
    </row>
    <row r="1061" spans="11:26" s="1" customFormat="1" ht="15.95" customHeight="1">
      <c r="K1061" s="4"/>
      <c r="L1061" s="4"/>
      <c r="M1061" s="4"/>
      <c r="N1061" s="4"/>
      <c r="O1061" s="4"/>
      <c r="P1061" s="80"/>
      <c r="Q1061" s="80"/>
      <c r="R1061" s="80"/>
      <c r="S1061" s="80"/>
      <c r="T1061" s="80"/>
      <c r="U1061" s="80"/>
      <c r="V1061" s="80"/>
      <c r="W1061" s="80"/>
      <c r="X1061" s="80"/>
      <c r="Y1061" s="80"/>
      <c r="Z1061" s="80"/>
    </row>
    <row r="1062" spans="11:26" s="1" customFormat="1" ht="15.95" customHeight="1">
      <c r="K1062" s="4"/>
      <c r="L1062" s="4"/>
      <c r="M1062" s="4"/>
      <c r="N1062" s="4"/>
      <c r="O1062" s="4"/>
      <c r="P1062" s="80"/>
      <c r="Q1062" s="80"/>
      <c r="R1062" s="80"/>
      <c r="S1062" s="80"/>
      <c r="T1062" s="80"/>
      <c r="U1062" s="80"/>
      <c r="V1062" s="80"/>
      <c r="W1062" s="80"/>
      <c r="X1062" s="80"/>
      <c r="Y1062" s="80"/>
      <c r="Z1062" s="80"/>
    </row>
    <row r="1063" spans="11:26" s="1" customFormat="1" ht="15.95" customHeight="1">
      <c r="K1063" s="4"/>
      <c r="L1063" s="4"/>
      <c r="M1063" s="4"/>
      <c r="N1063" s="4"/>
      <c r="O1063" s="4"/>
      <c r="P1063" s="80"/>
      <c r="Q1063" s="80"/>
      <c r="R1063" s="80"/>
      <c r="S1063" s="80"/>
      <c r="T1063" s="80"/>
      <c r="U1063" s="80"/>
      <c r="V1063" s="80"/>
      <c r="W1063" s="80"/>
      <c r="X1063" s="80"/>
      <c r="Y1063" s="80"/>
      <c r="Z1063" s="80"/>
    </row>
    <row r="1064" spans="11:26" s="1" customFormat="1" ht="15.95" customHeight="1">
      <c r="K1064" s="4"/>
      <c r="L1064" s="4"/>
      <c r="M1064" s="4"/>
      <c r="N1064" s="4"/>
      <c r="O1064" s="4"/>
      <c r="P1064" s="80"/>
      <c r="Q1064" s="80"/>
      <c r="R1064" s="80"/>
      <c r="S1064" s="80"/>
      <c r="T1064" s="80"/>
      <c r="U1064" s="80"/>
      <c r="V1064" s="80"/>
      <c r="W1064" s="80"/>
      <c r="X1064" s="80"/>
      <c r="Y1064" s="80"/>
      <c r="Z1064" s="80"/>
    </row>
    <row r="1065" spans="11:26" s="1" customFormat="1" ht="15.95" customHeight="1">
      <c r="K1065" s="4"/>
      <c r="L1065" s="4"/>
      <c r="M1065" s="4"/>
      <c r="N1065" s="4"/>
      <c r="O1065" s="4"/>
      <c r="P1065" s="80"/>
      <c r="Q1065" s="80"/>
      <c r="R1065" s="80"/>
      <c r="S1065" s="80"/>
      <c r="T1065" s="80"/>
      <c r="U1065" s="80"/>
      <c r="V1065" s="80"/>
      <c r="W1065" s="80"/>
      <c r="X1065" s="80"/>
      <c r="Y1065" s="80"/>
      <c r="Z1065" s="80"/>
    </row>
    <row r="1066" spans="11:26" s="1" customFormat="1" ht="15.95" customHeight="1">
      <c r="K1066" s="4"/>
      <c r="L1066" s="4"/>
      <c r="M1066" s="4"/>
      <c r="N1066" s="4"/>
      <c r="O1066" s="4"/>
      <c r="P1066" s="80"/>
      <c r="Q1066" s="80"/>
      <c r="R1066" s="80"/>
      <c r="S1066" s="80"/>
      <c r="T1066" s="80"/>
      <c r="U1066" s="80"/>
      <c r="V1066" s="80"/>
      <c r="W1066" s="80"/>
      <c r="X1066" s="80"/>
      <c r="Y1066" s="80"/>
      <c r="Z1066" s="80"/>
    </row>
    <row r="1067" spans="11:26" s="1" customFormat="1" ht="15.95" customHeight="1">
      <c r="K1067" s="4"/>
      <c r="L1067" s="4"/>
      <c r="M1067" s="4"/>
      <c r="N1067" s="4"/>
      <c r="O1067" s="4"/>
      <c r="P1067" s="80"/>
      <c r="Q1067" s="80"/>
      <c r="R1067" s="80"/>
      <c r="S1067" s="80"/>
      <c r="T1067" s="80"/>
      <c r="U1067" s="80"/>
      <c r="V1067" s="80"/>
      <c r="W1067" s="80"/>
      <c r="X1067" s="80"/>
      <c r="Y1067" s="80"/>
      <c r="Z1067" s="80"/>
    </row>
    <row r="1068" spans="11:26" s="1" customFormat="1" ht="15.95" customHeight="1">
      <c r="K1068" s="4"/>
      <c r="L1068" s="4"/>
      <c r="M1068" s="4"/>
      <c r="N1068" s="4"/>
      <c r="O1068" s="4"/>
      <c r="P1068" s="80"/>
      <c r="Q1068" s="80"/>
      <c r="R1068" s="80"/>
      <c r="S1068" s="80"/>
      <c r="T1068" s="80"/>
      <c r="U1068" s="80"/>
      <c r="V1068" s="80"/>
      <c r="W1068" s="80"/>
      <c r="X1068" s="80"/>
      <c r="Y1068" s="80"/>
      <c r="Z1068" s="80"/>
    </row>
    <row r="1069" spans="11:26" s="1" customFormat="1" ht="15.95" customHeight="1">
      <c r="K1069" s="4"/>
      <c r="L1069" s="4"/>
      <c r="M1069" s="4"/>
      <c r="N1069" s="4"/>
      <c r="O1069" s="4"/>
      <c r="P1069" s="80"/>
      <c r="Q1069" s="80"/>
      <c r="R1069" s="80"/>
      <c r="S1069" s="80"/>
      <c r="T1069" s="80"/>
      <c r="U1069" s="80"/>
      <c r="V1069" s="80"/>
      <c r="W1069" s="80"/>
      <c r="X1069" s="80"/>
      <c r="Y1069" s="80"/>
      <c r="Z1069" s="80"/>
    </row>
    <row r="1070" spans="11:26" s="1" customFormat="1" ht="15.95" customHeight="1">
      <c r="K1070" s="4"/>
      <c r="L1070" s="4"/>
      <c r="M1070" s="4"/>
      <c r="N1070" s="4"/>
      <c r="O1070" s="4"/>
      <c r="P1070" s="80"/>
      <c r="Q1070" s="80"/>
      <c r="R1070" s="80"/>
      <c r="S1070" s="80"/>
      <c r="T1070" s="80"/>
      <c r="U1070" s="80"/>
      <c r="V1070" s="80"/>
      <c r="W1070" s="80"/>
      <c r="X1070" s="80"/>
      <c r="Y1070" s="80"/>
      <c r="Z1070" s="80"/>
    </row>
    <row r="1071" spans="11:26" s="1" customFormat="1" ht="15.95" customHeight="1">
      <c r="K1071" s="4"/>
      <c r="L1071" s="4"/>
      <c r="M1071" s="4"/>
      <c r="N1071" s="4"/>
      <c r="O1071" s="4"/>
      <c r="P1071" s="80"/>
      <c r="Q1071" s="80"/>
      <c r="R1071" s="80"/>
      <c r="S1071" s="80"/>
      <c r="T1071" s="80"/>
      <c r="U1071" s="80"/>
      <c r="V1071" s="80"/>
      <c r="W1071" s="80"/>
      <c r="X1071" s="80"/>
      <c r="Y1071" s="80"/>
      <c r="Z1071" s="80"/>
    </row>
    <row r="1072" spans="11:26" s="1" customFormat="1" ht="15.95" customHeight="1">
      <c r="K1072" s="4"/>
      <c r="L1072" s="4"/>
      <c r="M1072" s="4"/>
      <c r="N1072" s="4"/>
      <c r="O1072" s="4"/>
      <c r="P1072" s="80"/>
      <c r="Q1072" s="80"/>
      <c r="R1072" s="80"/>
      <c r="S1072" s="80"/>
      <c r="T1072" s="80"/>
      <c r="U1072" s="80"/>
      <c r="V1072" s="80"/>
      <c r="W1072" s="80"/>
      <c r="X1072" s="80"/>
      <c r="Y1072" s="80"/>
      <c r="Z1072" s="80"/>
    </row>
    <row r="1073" spans="11:26" s="1" customFormat="1" ht="15.95" customHeight="1">
      <c r="K1073" s="4"/>
      <c r="L1073" s="4"/>
      <c r="M1073" s="4"/>
      <c r="N1073" s="4"/>
      <c r="O1073" s="4"/>
      <c r="P1073" s="80"/>
      <c r="Q1073" s="80"/>
      <c r="R1073" s="80"/>
      <c r="S1073" s="80"/>
      <c r="T1073" s="80"/>
      <c r="U1073" s="80"/>
      <c r="V1073" s="80"/>
      <c r="W1073" s="80"/>
      <c r="X1073" s="80"/>
      <c r="Y1073" s="80"/>
      <c r="Z1073" s="80"/>
    </row>
    <row r="1074" spans="11:26" s="1" customFormat="1" ht="15.95" customHeight="1">
      <c r="K1074" s="4"/>
      <c r="L1074" s="4"/>
      <c r="M1074" s="4"/>
      <c r="N1074" s="4"/>
      <c r="O1074" s="4"/>
      <c r="P1074" s="80"/>
      <c r="Q1074" s="80"/>
      <c r="R1074" s="80"/>
      <c r="S1074" s="80"/>
      <c r="T1074" s="80"/>
      <c r="U1074" s="80"/>
      <c r="V1074" s="80"/>
      <c r="W1074" s="80"/>
      <c r="X1074" s="80"/>
      <c r="Y1074" s="80"/>
      <c r="Z1074" s="80"/>
    </row>
    <row r="1075" spans="11:26" s="1" customFormat="1" ht="15.95" customHeight="1">
      <c r="K1075" s="4"/>
      <c r="L1075" s="4"/>
      <c r="M1075" s="4"/>
      <c r="N1075" s="4"/>
      <c r="O1075" s="4"/>
      <c r="P1075" s="80"/>
      <c r="Q1075" s="80"/>
      <c r="R1075" s="80"/>
      <c r="S1075" s="80"/>
      <c r="T1075" s="80"/>
      <c r="U1075" s="80"/>
      <c r="V1075" s="80"/>
      <c r="W1075" s="80"/>
      <c r="X1075" s="80"/>
      <c r="Y1075" s="80"/>
      <c r="Z1075" s="80"/>
    </row>
    <row r="1076" spans="11:26" s="1" customFormat="1" ht="15.95" customHeight="1">
      <c r="K1076" s="4"/>
      <c r="L1076" s="4"/>
      <c r="M1076" s="4"/>
      <c r="N1076" s="4"/>
      <c r="O1076" s="4"/>
      <c r="P1076" s="80"/>
      <c r="Q1076" s="80"/>
      <c r="R1076" s="80"/>
      <c r="S1076" s="80"/>
      <c r="T1076" s="80"/>
      <c r="U1076" s="80"/>
      <c r="V1076" s="80"/>
      <c r="W1076" s="80"/>
      <c r="X1076" s="80"/>
      <c r="Y1076" s="80"/>
      <c r="Z1076" s="80"/>
    </row>
    <row r="1077" spans="11:26" s="1" customFormat="1" ht="15.95" customHeight="1">
      <c r="K1077" s="4"/>
      <c r="L1077" s="4"/>
      <c r="M1077" s="4"/>
      <c r="N1077" s="4"/>
      <c r="O1077" s="4"/>
      <c r="P1077" s="80"/>
      <c r="Q1077" s="80"/>
      <c r="R1077" s="80"/>
      <c r="S1077" s="80"/>
      <c r="T1077" s="80"/>
      <c r="U1077" s="80"/>
      <c r="V1077" s="80"/>
      <c r="W1077" s="80"/>
      <c r="X1077" s="80"/>
      <c r="Y1077" s="80"/>
      <c r="Z1077" s="80"/>
    </row>
    <row r="1078" spans="11:26" s="1" customFormat="1" ht="15.95" customHeight="1">
      <c r="K1078" s="4"/>
      <c r="L1078" s="4"/>
      <c r="M1078" s="4"/>
      <c r="N1078" s="4"/>
      <c r="O1078" s="4"/>
      <c r="P1078" s="80"/>
      <c r="Q1078" s="80"/>
      <c r="R1078" s="80"/>
      <c r="S1078" s="80"/>
      <c r="T1078" s="80"/>
      <c r="U1078" s="80"/>
      <c r="V1078" s="80"/>
      <c r="W1078" s="80"/>
      <c r="X1078" s="80"/>
      <c r="Y1078" s="80"/>
      <c r="Z1078" s="80"/>
    </row>
    <row r="1079" spans="11:26" s="1" customFormat="1" ht="15.95" customHeight="1">
      <c r="K1079" s="4"/>
      <c r="L1079" s="4"/>
      <c r="M1079" s="4"/>
      <c r="N1079" s="4"/>
      <c r="O1079" s="4"/>
      <c r="P1079" s="80"/>
      <c r="Q1079" s="80"/>
      <c r="R1079" s="80"/>
      <c r="S1079" s="80"/>
      <c r="T1079" s="80"/>
      <c r="U1079" s="80"/>
      <c r="V1079" s="80"/>
      <c r="W1079" s="80"/>
      <c r="X1079" s="80"/>
      <c r="Y1079" s="80"/>
      <c r="Z1079" s="80"/>
    </row>
    <row r="1080" spans="11:26" s="1" customFormat="1" ht="15.95" customHeight="1">
      <c r="K1080" s="4"/>
      <c r="L1080" s="4"/>
      <c r="M1080" s="4"/>
      <c r="N1080" s="4"/>
      <c r="O1080" s="4"/>
      <c r="P1080" s="80"/>
      <c r="Q1080" s="80"/>
      <c r="R1080" s="80"/>
      <c r="S1080" s="80"/>
      <c r="T1080" s="80"/>
      <c r="U1080" s="80"/>
      <c r="V1080" s="80"/>
      <c r="W1080" s="80"/>
      <c r="X1080" s="80"/>
      <c r="Y1080" s="80"/>
      <c r="Z1080" s="80"/>
    </row>
    <row r="1081" spans="11:26" s="1" customFormat="1" ht="15.95" customHeight="1">
      <c r="K1081" s="4"/>
      <c r="L1081" s="4"/>
      <c r="M1081" s="4"/>
      <c r="N1081" s="4"/>
      <c r="O1081" s="4"/>
      <c r="P1081" s="80"/>
      <c r="Q1081" s="80"/>
      <c r="R1081" s="80"/>
      <c r="S1081" s="80"/>
      <c r="T1081" s="80"/>
      <c r="U1081" s="80"/>
      <c r="V1081" s="80"/>
      <c r="W1081" s="80"/>
      <c r="X1081" s="80"/>
      <c r="Y1081" s="80"/>
      <c r="Z1081" s="80"/>
    </row>
    <row r="1082" spans="11:26" s="1" customFormat="1" ht="15.95" customHeight="1">
      <c r="K1082" s="4"/>
      <c r="L1082" s="4"/>
      <c r="M1082" s="4"/>
      <c r="N1082" s="4"/>
      <c r="O1082" s="4"/>
      <c r="P1082" s="80"/>
      <c r="Q1082" s="80"/>
      <c r="R1082" s="80"/>
      <c r="S1082" s="80"/>
      <c r="T1082" s="80"/>
      <c r="U1082" s="80"/>
      <c r="V1082" s="80"/>
      <c r="W1082" s="80"/>
      <c r="X1082" s="80"/>
      <c r="Y1082" s="80"/>
      <c r="Z1082" s="80"/>
    </row>
    <row r="1083" spans="11:26" s="1" customFormat="1" ht="15.95" customHeight="1">
      <c r="K1083" s="4"/>
      <c r="L1083" s="4"/>
      <c r="M1083" s="4"/>
      <c r="N1083" s="4"/>
      <c r="O1083" s="4"/>
      <c r="P1083" s="80"/>
      <c r="Q1083" s="80"/>
      <c r="R1083" s="80"/>
      <c r="S1083" s="80"/>
      <c r="T1083" s="80"/>
      <c r="U1083" s="80"/>
      <c r="V1083" s="80"/>
      <c r="W1083" s="80"/>
      <c r="X1083" s="80"/>
      <c r="Y1083" s="80"/>
      <c r="Z1083" s="80"/>
    </row>
    <row r="1084" spans="11:26" s="1" customFormat="1" ht="15.95" customHeight="1">
      <c r="K1084" s="4"/>
      <c r="L1084" s="4"/>
      <c r="M1084" s="4"/>
      <c r="N1084" s="4"/>
      <c r="O1084" s="4"/>
      <c r="P1084" s="80"/>
      <c r="Q1084" s="80"/>
      <c r="R1084" s="80"/>
      <c r="S1084" s="80"/>
      <c r="T1084" s="80"/>
      <c r="U1084" s="80"/>
      <c r="V1084" s="80"/>
      <c r="W1084" s="80"/>
      <c r="X1084" s="80"/>
      <c r="Y1084" s="80"/>
      <c r="Z1084" s="80"/>
    </row>
    <row r="1085" spans="11:26" s="1" customFormat="1" ht="15.95" customHeight="1">
      <c r="K1085" s="4"/>
      <c r="L1085" s="4"/>
      <c r="M1085" s="4"/>
      <c r="N1085" s="4"/>
      <c r="O1085" s="4"/>
      <c r="P1085" s="80"/>
      <c r="Q1085" s="80"/>
      <c r="R1085" s="80"/>
      <c r="S1085" s="80"/>
      <c r="T1085" s="80"/>
      <c r="U1085" s="80"/>
      <c r="V1085" s="80"/>
      <c r="W1085" s="80"/>
      <c r="X1085" s="80"/>
      <c r="Y1085" s="80"/>
      <c r="Z1085" s="80"/>
    </row>
    <row r="1086" spans="11:26" s="1" customFormat="1" ht="15.95" customHeight="1">
      <c r="K1086" s="4"/>
      <c r="L1086" s="4"/>
      <c r="M1086" s="4"/>
      <c r="N1086" s="4"/>
      <c r="O1086" s="4"/>
      <c r="P1086" s="80"/>
      <c r="Q1086" s="80"/>
      <c r="R1086" s="80"/>
      <c r="S1086" s="80"/>
      <c r="T1086" s="80"/>
      <c r="U1086" s="80"/>
      <c r="V1086" s="80"/>
      <c r="W1086" s="80"/>
      <c r="X1086" s="80"/>
      <c r="Y1086" s="80"/>
      <c r="Z1086" s="80"/>
    </row>
    <row r="1087" spans="11:26" s="1" customFormat="1" ht="15.95" customHeight="1">
      <c r="K1087" s="4"/>
      <c r="L1087" s="4"/>
      <c r="M1087" s="4"/>
      <c r="N1087" s="4"/>
      <c r="O1087" s="4"/>
      <c r="P1087" s="80"/>
      <c r="Q1087" s="80"/>
      <c r="R1087" s="80"/>
      <c r="S1087" s="80"/>
      <c r="T1087" s="80"/>
      <c r="U1087" s="80"/>
      <c r="V1087" s="80"/>
      <c r="W1087" s="80"/>
      <c r="X1087" s="80"/>
      <c r="Y1087" s="80"/>
      <c r="Z1087" s="80"/>
    </row>
    <row r="1088" spans="11:26" s="1" customFormat="1" ht="15.95" customHeight="1">
      <c r="K1088" s="4"/>
      <c r="L1088" s="4"/>
      <c r="M1088" s="4"/>
      <c r="N1088" s="4"/>
      <c r="O1088" s="4"/>
      <c r="P1088" s="80"/>
      <c r="Q1088" s="80"/>
      <c r="R1088" s="80"/>
      <c r="S1088" s="80"/>
      <c r="T1088" s="80"/>
      <c r="U1088" s="80"/>
      <c r="V1088" s="80"/>
      <c r="W1088" s="80"/>
      <c r="X1088" s="80"/>
      <c r="Y1088" s="80"/>
      <c r="Z1088" s="80"/>
    </row>
    <row r="1089" spans="11:26" s="1" customFormat="1" ht="15.95" customHeight="1">
      <c r="K1089" s="4"/>
      <c r="L1089" s="4"/>
      <c r="M1089" s="4"/>
      <c r="N1089" s="4"/>
      <c r="O1089" s="4"/>
      <c r="P1089" s="80"/>
      <c r="Q1089" s="80"/>
      <c r="R1089" s="80"/>
      <c r="S1089" s="80"/>
      <c r="T1089" s="80"/>
      <c r="U1089" s="80"/>
      <c r="V1089" s="80"/>
      <c r="W1089" s="80"/>
      <c r="X1089" s="80"/>
      <c r="Y1089" s="80"/>
      <c r="Z1089" s="80"/>
    </row>
    <row r="1090" spans="11:26" s="1" customFormat="1" ht="15.95" customHeight="1">
      <c r="K1090" s="4"/>
      <c r="L1090" s="4"/>
      <c r="M1090" s="4"/>
      <c r="N1090" s="4"/>
      <c r="O1090" s="4"/>
      <c r="P1090" s="80"/>
      <c r="Q1090" s="80"/>
      <c r="R1090" s="80"/>
      <c r="S1090" s="80"/>
      <c r="T1090" s="80"/>
      <c r="U1090" s="80"/>
      <c r="V1090" s="80"/>
      <c r="W1090" s="80"/>
      <c r="X1090" s="80"/>
      <c r="Y1090" s="80"/>
      <c r="Z1090" s="80"/>
    </row>
    <row r="1091" spans="11:26" s="1" customFormat="1" ht="15.95" customHeight="1">
      <c r="K1091" s="4"/>
      <c r="L1091" s="4"/>
      <c r="M1091" s="4"/>
      <c r="N1091" s="4"/>
      <c r="O1091" s="4"/>
      <c r="P1091" s="80"/>
      <c r="Q1091" s="80"/>
      <c r="R1091" s="80"/>
      <c r="S1091" s="80"/>
      <c r="T1091" s="80"/>
      <c r="U1091" s="80"/>
      <c r="V1091" s="80"/>
      <c r="W1091" s="80"/>
      <c r="X1091" s="80"/>
      <c r="Y1091" s="80"/>
      <c r="Z1091" s="80"/>
    </row>
    <row r="1092" spans="11:26" s="1" customFormat="1" ht="15.95" customHeight="1">
      <c r="K1092" s="4"/>
      <c r="L1092" s="4"/>
      <c r="M1092" s="4"/>
      <c r="N1092" s="4"/>
      <c r="O1092" s="4"/>
      <c r="P1092" s="80"/>
      <c r="Q1092" s="80"/>
      <c r="R1092" s="80"/>
      <c r="S1092" s="80"/>
      <c r="T1092" s="80"/>
      <c r="U1092" s="80"/>
      <c r="V1092" s="80"/>
      <c r="W1092" s="80"/>
      <c r="X1092" s="80"/>
      <c r="Y1092" s="80"/>
      <c r="Z1092" s="80"/>
    </row>
    <row r="1093" spans="11:26" s="1" customFormat="1" ht="15.95" customHeight="1">
      <c r="K1093" s="4"/>
      <c r="L1093" s="4"/>
      <c r="M1093" s="4"/>
      <c r="N1093" s="4"/>
      <c r="O1093" s="4"/>
      <c r="P1093" s="80"/>
      <c r="Q1093" s="80"/>
      <c r="R1093" s="80"/>
      <c r="S1093" s="80"/>
      <c r="T1093" s="80"/>
      <c r="U1093" s="80"/>
      <c r="V1093" s="80"/>
      <c r="W1093" s="80"/>
      <c r="X1093" s="80"/>
      <c r="Y1093" s="80"/>
      <c r="Z1093" s="80"/>
    </row>
    <row r="1094" spans="11:26" s="1" customFormat="1" ht="15.95" customHeight="1">
      <c r="K1094" s="4"/>
      <c r="L1094" s="4"/>
      <c r="M1094" s="4"/>
      <c r="N1094" s="4"/>
      <c r="O1094" s="4"/>
      <c r="P1094" s="80"/>
      <c r="Q1094" s="80"/>
      <c r="R1094" s="80"/>
      <c r="S1094" s="80"/>
      <c r="T1094" s="80"/>
      <c r="U1094" s="80"/>
      <c r="V1094" s="80"/>
      <c r="W1094" s="80"/>
      <c r="X1094" s="80"/>
      <c r="Y1094" s="80"/>
      <c r="Z1094" s="80"/>
    </row>
    <row r="1095" spans="11:26" s="1" customFormat="1" ht="15.95" customHeight="1">
      <c r="K1095" s="4"/>
      <c r="L1095" s="4"/>
      <c r="M1095" s="4"/>
      <c r="N1095" s="4"/>
      <c r="O1095" s="4"/>
      <c r="P1095" s="80"/>
      <c r="Q1095" s="80"/>
      <c r="R1095" s="80"/>
      <c r="S1095" s="80"/>
      <c r="T1095" s="80"/>
      <c r="U1095" s="80"/>
      <c r="V1095" s="80"/>
      <c r="W1095" s="80"/>
      <c r="X1095" s="80"/>
      <c r="Y1095" s="80"/>
      <c r="Z1095" s="80"/>
    </row>
    <row r="1096" spans="11:26" s="1" customFormat="1" ht="15.95" customHeight="1">
      <c r="K1096" s="4"/>
      <c r="L1096" s="4"/>
      <c r="M1096" s="4"/>
      <c r="N1096" s="4"/>
      <c r="O1096" s="4"/>
      <c r="P1096" s="80"/>
      <c r="Q1096" s="80"/>
      <c r="R1096" s="80"/>
      <c r="S1096" s="80"/>
      <c r="T1096" s="80"/>
      <c r="U1096" s="80"/>
      <c r="V1096" s="80"/>
      <c r="W1096" s="80"/>
      <c r="X1096" s="80"/>
      <c r="Y1096" s="80"/>
      <c r="Z1096" s="80"/>
    </row>
    <row r="1097" spans="11:26" s="1" customFormat="1" ht="15.95" customHeight="1">
      <c r="K1097" s="4"/>
      <c r="L1097" s="4"/>
      <c r="M1097" s="4"/>
      <c r="N1097" s="4"/>
      <c r="O1097" s="4"/>
      <c r="P1097" s="80"/>
      <c r="Q1097" s="80"/>
      <c r="R1097" s="80"/>
      <c r="S1097" s="80"/>
      <c r="T1097" s="80"/>
      <c r="U1097" s="80"/>
      <c r="V1097" s="80"/>
      <c r="W1097" s="80"/>
      <c r="X1097" s="80"/>
      <c r="Y1097" s="80"/>
      <c r="Z1097" s="80"/>
    </row>
    <row r="1098" spans="11:26" s="1" customFormat="1" ht="15.95" customHeight="1">
      <c r="K1098" s="4"/>
      <c r="L1098" s="4"/>
      <c r="M1098" s="4"/>
      <c r="N1098" s="4"/>
      <c r="O1098" s="4"/>
      <c r="P1098" s="80"/>
      <c r="Q1098" s="80"/>
      <c r="R1098" s="80"/>
      <c r="S1098" s="80"/>
      <c r="T1098" s="80"/>
      <c r="U1098" s="80"/>
      <c r="V1098" s="80"/>
      <c r="W1098" s="80"/>
      <c r="X1098" s="80"/>
      <c r="Y1098" s="80"/>
      <c r="Z1098" s="80"/>
    </row>
    <row r="1099" spans="11:26" s="1" customFormat="1" ht="15.95" customHeight="1">
      <c r="K1099" s="4"/>
      <c r="L1099" s="4"/>
      <c r="M1099" s="4"/>
      <c r="N1099" s="4"/>
      <c r="O1099" s="4"/>
      <c r="P1099" s="80"/>
      <c r="Q1099" s="80"/>
      <c r="R1099" s="80"/>
      <c r="S1099" s="80"/>
      <c r="T1099" s="80"/>
      <c r="U1099" s="80"/>
      <c r="V1099" s="80"/>
      <c r="W1099" s="80"/>
      <c r="X1099" s="80"/>
      <c r="Y1099" s="80"/>
      <c r="Z1099" s="80"/>
    </row>
    <row r="1100" spans="11:26" s="1" customFormat="1" ht="15.95" customHeight="1">
      <c r="K1100" s="4"/>
      <c r="L1100" s="4"/>
      <c r="M1100" s="4"/>
      <c r="N1100" s="4"/>
      <c r="O1100" s="4"/>
      <c r="P1100" s="80"/>
      <c r="Q1100" s="80"/>
      <c r="R1100" s="80"/>
      <c r="S1100" s="80"/>
      <c r="T1100" s="80"/>
      <c r="U1100" s="80"/>
      <c r="V1100" s="80"/>
      <c r="W1100" s="80"/>
      <c r="X1100" s="80"/>
      <c r="Y1100" s="80"/>
      <c r="Z1100" s="80"/>
    </row>
    <row r="1101" spans="11:26" s="1" customFormat="1" ht="15.95" customHeight="1">
      <c r="K1101" s="4"/>
      <c r="L1101" s="4"/>
      <c r="M1101" s="4"/>
      <c r="N1101" s="4"/>
      <c r="O1101" s="4"/>
      <c r="P1101" s="80"/>
      <c r="Q1101" s="80"/>
      <c r="R1101" s="80"/>
      <c r="S1101" s="80"/>
      <c r="T1101" s="80"/>
      <c r="U1101" s="80"/>
      <c r="V1101" s="80"/>
      <c r="W1101" s="80"/>
      <c r="X1101" s="80"/>
      <c r="Y1101" s="80"/>
      <c r="Z1101" s="80"/>
    </row>
    <row r="1102" spans="11:26" s="1" customFormat="1" ht="15.95" customHeight="1">
      <c r="K1102" s="4"/>
      <c r="L1102" s="4"/>
      <c r="M1102" s="4"/>
      <c r="N1102" s="4"/>
      <c r="O1102" s="4"/>
      <c r="P1102" s="80"/>
      <c r="Q1102" s="80"/>
      <c r="R1102" s="80"/>
      <c r="S1102" s="80"/>
      <c r="T1102" s="80"/>
      <c r="U1102" s="80"/>
      <c r="V1102" s="80"/>
      <c r="W1102" s="80"/>
      <c r="X1102" s="80"/>
      <c r="Y1102" s="80"/>
      <c r="Z1102" s="80"/>
    </row>
    <row r="1103" spans="11:26" s="1" customFormat="1" ht="15.95" customHeight="1">
      <c r="K1103" s="4"/>
      <c r="L1103" s="4"/>
      <c r="M1103" s="4"/>
      <c r="N1103" s="4"/>
      <c r="O1103" s="4"/>
      <c r="P1103" s="80"/>
      <c r="Q1103" s="80"/>
      <c r="R1103" s="80"/>
      <c r="S1103" s="80"/>
      <c r="T1103" s="80"/>
      <c r="U1103" s="80"/>
      <c r="V1103" s="80"/>
      <c r="W1103" s="80"/>
      <c r="X1103" s="80"/>
      <c r="Y1103" s="80"/>
      <c r="Z1103" s="80"/>
    </row>
    <row r="1104" spans="11:26" s="1" customFormat="1" ht="15.95" customHeight="1">
      <c r="K1104" s="4"/>
      <c r="L1104" s="4"/>
      <c r="M1104" s="4"/>
      <c r="N1104" s="4"/>
      <c r="O1104" s="4"/>
      <c r="P1104" s="80"/>
      <c r="Q1104" s="80"/>
      <c r="R1104" s="80"/>
      <c r="S1104" s="80"/>
      <c r="T1104" s="80"/>
      <c r="U1104" s="80"/>
      <c r="V1104" s="80"/>
      <c r="W1104" s="80"/>
      <c r="X1104" s="80"/>
      <c r="Y1104" s="80"/>
      <c r="Z1104" s="80"/>
    </row>
    <row r="1105" spans="11:26" s="1" customFormat="1" ht="15.95" customHeight="1">
      <c r="K1105" s="4"/>
      <c r="L1105" s="4"/>
      <c r="M1105" s="4"/>
      <c r="N1105" s="4"/>
      <c r="O1105" s="4"/>
      <c r="P1105" s="80"/>
      <c r="Q1105" s="80"/>
      <c r="R1105" s="80"/>
      <c r="S1105" s="80"/>
      <c r="T1105" s="80"/>
      <c r="U1105" s="80"/>
      <c r="V1105" s="80"/>
      <c r="W1105" s="80"/>
      <c r="X1105" s="80"/>
      <c r="Y1105" s="80"/>
      <c r="Z1105" s="80"/>
    </row>
    <row r="1106" spans="11:26" s="1" customFormat="1" ht="15.95" customHeight="1">
      <c r="K1106" s="4"/>
      <c r="L1106" s="4"/>
      <c r="M1106" s="4"/>
      <c r="N1106" s="4"/>
      <c r="O1106" s="4"/>
      <c r="P1106" s="80"/>
      <c r="Q1106" s="80"/>
      <c r="R1106" s="80"/>
      <c r="S1106" s="80"/>
      <c r="T1106" s="80"/>
      <c r="U1106" s="80"/>
      <c r="V1106" s="80"/>
      <c r="W1106" s="80"/>
      <c r="X1106" s="80"/>
      <c r="Y1106" s="80"/>
      <c r="Z1106" s="80"/>
    </row>
    <row r="1107" spans="11:26" s="1" customFormat="1" ht="15.95" customHeight="1">
      <c r="K1107" s="4"/>
      <c r="L1107" s="4"/>
      <c r="M1107" s="4"/>
      <c r="N1107" s="4"/>
      <c r="O1107" s="4"/>
      <c r="P1107" s="80"/>
      <c r="Q1107" s="80"/>
      <c r="R1107" s="80"/>
      <c r="S1107" s="80"/>
      <c r="T1107" s="80"/>
      <c r="U1107" s="80"/>
      <c r="V1107" s="80"/>
      <c r="W1107" s="80"/>
      <c r="X1107" s="80"/>
      <c r="Y1107" s="80"/>
      <c r="Z1107" s="80"/>
    </row>
    <row r="1108" spans="11:26" s="1" customFormat="1" ht="15.95" customHeight="1">
      <c r="K1108" s="4"/>
      <c r="L1108" s="4"/>
      <c r="M1108" s="4"/>
      <c r="N1108" s="4"/>
      <c r="O1108" s="4"/>
      <c r="P1108" s="80"/>
      <c r="Q1108" s="80"/>
      <c r="R1108" s="80"/>
      <c r="S1108" s="80"/>
      <c r="T1108" s="80"/>
      <c r="U1108" s="80"/>
      <c r="V1108" s="80"/>
      <c r="W1108" s="80"/>
      <c r="X1108" s="80"/>
      <c r="Y1108" s="80"/>
      <c r="Z1108" s="80"/>
    </row>
    <row r="1109" spans="11:26" s="1" customFormat="1" ht="15.95" customHeight="1">
      <c r="K1109" s="4"/>
      <c r="L1109" s="4"/>
      <c r="M1109" s="4"/>
      <c r="N1109" s="4"/>
      <c r="O1109" s="4"/>
      <c r="P1109" s="80"/>
      <c r="Q1109" s="80"/>
      <c r="R1109" s="80"/>
      <c r="S1109" s="80"/>
      <c r="T1109" s="80"/>
      <c r="U1109" s="80"/>
      <c r="V1109" s="80"/>
      <c r="W1109" s="80"/>
      <c r="X1109" s="80"/>
      <c r="Y1109" s="80"/>
      <c r="Z1109" s="80"/>
    </row>
    <row r="1110" spans="11:26" s="1" customFormat="1" ht="15.95" customHeight="1">
      <c r="K1110" s="4"/>
      <c r="L1110" s="4"/>
      <c r="M1110" s="4"/>
      <c r="N1110" s="4"/>
      <c r="O1110" s="4"/>
      <c r="P1110" s="80"/>
      <c r="Q1110" s="80"/>
      <c r="R1110" s="80"/>
      <c r="S1110" s="80"/>
      <c r="T1110" s="80"/>
      <c r="U1110" s="80"/>
      <c r="V1110" s="80"/>
      <c r="W1110" s="80"/>
      <c r="X1110" s="80"/>
      <c r="Y1110" s="80"/>
      <c r="Z1110" s="80"/>
    </row>
    <row r="1111" spans="11:26" s="1" customFormat="1" ht="15.95" customHeight="1">
      <c r="K1111" s="4"/>
      <c r="L1111" s="4"/>
      <c r="M1111" s="4"/>
      <c r="N1111" s="4"/>
      <c r="O1111" s="4"/>
      <c r="P1111" s="80"/>
      <c r="Q1111" s="80"/>
      <c r="R1111" s="80"/>
      <c r="S1111" s="80"/>
      <c r="T1111" s="80"/>
      <c r="U1111" s="80"/>
      <c r="V1111" s="80"/>
      <c r="W1111" s="80"/>
      <c r="X1111" s="80"/>
      <c r="Y1111" s="80"/>
      <c r="Z1111" s="80"/>
    </row>
    <row r="1112" spans="11:26" s="1" customFormat="1" ht="15.95" customHeight="1">
      <c r="K1112" s="4"/>
      <c r="L1112" s="4"/>
      <c r="M1112" s="4"/>
      <c r="N1112" s="4"/>
      <c r="O1112" s="4"/>
      <c r="P1112" s="80"/>
      <c r="Q1112" s="80"/>
      <c r="R1112" s="80"/>
      <c r="S1112" s="80"/>
      <c r="T1112" s="80"/>
      <c r="U1112" s="80"/>
      <c r="V1112" s="80"/>
      <c r="W1112" s="80"/>
      <c r="X1112" s="80"/>
      <c r="Y1112" s="80"/>
      <c r="Z1112" s="80"/>
    </row>
    <row r="1113" spans="11:26" s="1" customFormat="1" ht="15.95" customHeight="1">
      <c r="K1113" s="4"/>
      <c r="L1113" s="4"/>
      <c r="M1113" s="4"/>
      <c r="N1113" s="4"/>
      <c r="O1113" s="4"/>
      <c r="P1113" s="80"/>
      <c r="Q1113" s="80"/>
      <c r="R1113" s="80"/>
      <c r="S1113" s="80"/>
      <c r="T1113" s="80"/>
      <c r="U1113" s="80"/>
      <c r="V1113" s="80"/>
      <c r="W1113" s="80"/>
      <c r="X1113" s="80"/>
      <c r="Y1113" s="80"/>
      <c r="Z1113" s="80"/>
    </row>
    <row r="1114" spans="11:26" s="1" customFormat="1" ht="15.95" customHeight="1">
      <c r="K1114" s="4"/>
      <c r="L1114" s="4"/>
      <c r="M1114" s="4"/>
      <c r="N1114" s="4"/>
      <c r="O1114" s="4"/>
      <c r="P1114" s="80"/>
      <c r="Q1114" s="80"/>
      <c r="R1114" s="80"/>
      <c r="S1114" s="80"/>
      <c r="T1114" s="80"/>
      <c r="U1114" s="80"/>
      <c r="V1114" s="80"/>
      <c r="W1114" s="80"/>
      <c r="X1114" s="80"/>
      <c r="Y1114" s="80"/>
      <c r="Z1114" s="80"/>
    </row>
    <row r="1115" spans="11:26" s="1" customFormat="1" ht="15.95" customHeight="1">
      <c r="K1115" s="4"/>
      <c r="L1115" s="4"/>
      <c r="M1115" s="4"/>
      <c r="N1115" s="4"/>
      <c r="O1115" s="4"/>
      <c r="P1115" s="80"/>
      <c r="Q1115" s="80"/>
      <c r="R1115" s="80"/>
      <c r="S1115" s="80"/>
      <c r="T1115" s="80"/>
      <c r="U1115" s="80"/>
      <c r="V1115" s="80"/>
      <c r="W1115" s="80"/>
      <c r="X1115" s="80"/>
      <c r="Y1115" s="80"/>
      <c r="Z1115" s="80"/>
    </row>
    <row r="1116" spans="11:26" s="1" customFormat="1" ht="15.95" customHeight="1">
      <c r="K1116" s="4"/>
      <c r="L1116" s="4"/>
      <c r="M1116" s="4"/>
      <c r="N1116" s="4"/>
      <c r="O1116" s="4"/>
      <c r="P1116" s="80"/>
      <c r="Q1116" s="80"/>
      <c r="R1116" s="80"/>
      <c r="S1116" s="80"/>
      <c r="T1116" s="80"/>
      <c r="U1116" s="80"/>
      <c r="V1116" s="80"/>
      <c r="W1116" s="80"/>
      <c r="X1116" s="80"/>
      <c r="Y1116" s="80"/>
      <c r="Z1116" s="80"/>
    </row>
    <row r="1117" spans="11:26" s="1" customFormat="1" ht="15.95" customHeight="1">
      <c r="K1117" s="4"/>
      <c r="L1117" s="4"/>
      <c r="M1117" s="4"/>
      <c r="N1117" s="4"/>
      <c r="O1117" s="4"/>
      <c r="P1117" s="80"/>
      <c r="Q1117" s="80"/>
      <c r="R1117" s="80"/>
      <c r="S1117" s="80"/>
      <c r="T1117" s="80"/>
      <c r="U1117" s="80"/>
      <c r="V1117" s="80"/>
      <c r="W1117" s="80"/>
      <c r="X1117" s="80"/>
      <c r="Y1117" s="80"/>
      <c r="Z1117" s="80"/>
    </row>
    <row r="1118" spans="11:26" s="1" customFormat="1" ht="15.95" customHeight="1">
      <c r="K1118" s="4"/>
      <c r="L1118" s="4"/>
      <c r="M1118" s="4"/>
      <c r="N1118" s="4"/>
      <c r="O1118" s="4"/>
      <c r="P1118" s="80"/>
      <c r="Q1118" s="80"/>
      <c r="R1118" s="80"/>
      <c r="S1118" s="80"/>
      <c r="T1118" s="80"/>
      <c r="U1118" s="80"/>
      <c r="V1118" s="80"/>
      <c r="W1118" s="80"/>
      <c r="X1118" s="80"/>
      <c r="Y1118" s="80"/>
      <c r="Z1118" s="80"/>
    </row>
    <row r="1119" spans="11:26" s="1" customFormat="1" ht="15.95" customHeight="1">
      <c r="K1119" s="4"/>
      <c r="L1119" s="4"/>
      <c r="M1119" s="4"/>
      <c r="N1119" s="4"/>
      <c r="O1119" s="4"/>
      <c r="P1119" s="80"/>
      <c r="Q1119" s="80"/>
      <c r="R1119" s="80"/>
      <c r="S1119" s="80"/>
      <c r="T1119" s="80"/>
      <c r="U1119" s="80"/>
      <c r="V1119" s="80"/>
      <c r="W1119" s="80"/>
      <c r="X1119" s="80"/>
      <c r="Y1119" s="80"/>
      <c r="Z1119" s="80"/>
    </row>
    <row r="1120" spans="11:26" s="1" customFormat="1" ht="15.95" customHeight="1">
      <c r="K1120" s="4"/>
      <c r="L1120" s="4"/>
      <c r="M1120" s="4"/>
      <c r="N1120" s="4"/>
      <c r="O1120" s="4"/>
      <c r="P1120" s="80"/>
      <c r="Q1120" s="80"/>
      <c r="R1120" s="80"/>
      <c r="S1120" s="80"/>
      <c r="T1120" s="80"/>
      <c r="U1120" s="80"/>
      <c r="V1120" s="80"/>
      <c r="W1120" s="80"/>
      <c r="X1120" s="80"/>
      <c r="Y1120" s="80"/>
      <c r="Z1120" s="80"/>
    </row>
    <row r="1121" spans="11:26" s="1" customFormat="1" ht="15.95" customHeight="1">
      <c r="K1121" s="4"/>
      <c r="L1121" s="4"/>
      <c r="M1121" s="4"/>
      <c r="N1121" s="4"/>
      <c r="O1121" s="4"/>
      <c r="P1121" s="80"/>
      <c r="Q1121" s="80"/>
      <c r="R1121" s="80"/>
      <c r="S1121" s="80"/>
      <c r="T1121" s="80"/>
      <c r="U1121" s="80"/>
      <c r="V1121" s="80"/>
      <c r="W1121" s="80"/>
      <c r="X1121" s="80"/>
      <c r="Y1121" s="80"/>
      <c r="Z1121" s="80"/>
    </row>
    <row r="1122" spans="11:26" s="1" customFormat="1" ht="15.95" customHeight="1">
      <c r="K1122" s="4"/>
      <c r="L1122" s="4"/>
      <c r="M1122" s="4"/>
      <c r="N1122" s="4"/>
      <c r="O1122" s="4"/>
      <c r="P1122" s="80"/>
      <c r="Q1122" s="80"/>
      <c r="R1122" s="80"/>
      <c r="S1122" s="80"/>
      <c r="T1122" s="80"/>
      <c r="U1122" s="80"/>
      <c r="V1122" s="80"/>
      <c r="W1122" s="80"/>
      <c r="X1122" s="80"/>
      <c r="Y1122" s="80"/>
      <c r="Z1122" s="80"/>
    </row>
    <row r="1123" spans="11:26" s="1" customFormat="1" ht="15.95" customHeight="1">
      <c r="K1123" s="4"/>
      <c r="L1123" s="4"/>
      <c r="M1123" s="4"/>
      <c r="N1123" s="4"/>
      <c r="O1123" s="4"/>
      <c r="P1123" s="80"/>
      <c r="Q1123" s="80"/>
      <c r="R1123" s="80"/>
      <c r="S1123" s="80"/>
      <c r="T1123" s="80"/>
      <c r="U1123" s="80"/>
      <c r="V1123" s="80"/>
      <c r="W1123" s="80"/>
      <c r="X1123" s="80"/>
      <c r="Y1123" s="80"/>
      <c r="Z1123" s="80"/>
    </row>
    <row r="1124" spans="11:26" s="1" customFormat="1" ht="15.95" customHeight="1">
      <c r="K1124" s="4"/>
      <c r="L1124" s="4"/>
      <c r="M1124" s="4"/>
      <c r="N1124" s="4"/>
      <c r="O1124" s="4"/>
      <c r="P1124" s="80"/>
      <c r="Q1124" s="80"/>
      <c r="R1124" s="80"/>
      <c r="S1124" s="80"/>
      <c r="T1124" s="80"/>
      <c r="U1124" s="80"/>
      <c r="V1124" s="80"/>
      <c r="W1124" s="80"/>
      <c r="X1124" s="80"/>
      <c r="Y1124" s="80"/>
      <c r="Z1124" s="80"/>
    </row>
    <row r="1125" spans="11:26" s="1" customFormat="1" ht="15.95" customHeight="1">
      <c r="K1125" s="4"/>
      <c r="L1125" s="4"/>
      <c r="M1125" s="4"/>
      <c r="N1125" s="4"/>
      <c r="O1125" s="4"/>
      <c r="P1125" s="80"/>
      <c r="Q1125" s="80"/>
      <c r="R1125" s="80"/>
      <c r="S1125" s="80"/>
      <c r="T1125" s="80"/>
      <c r="U1125" s="80"/>
      <c r="V1125" s="80"/>
      <c r="W1125" s="80"/>
      <c r="X1125" s="80"/>
      <c r="Y1125" s="80"/>
      <c r="Z1125" s="80"/>
    </row>
    <row r="1126" spans="11:26" s="1" customFormat="1" ht="15.95" customHeight="1">
      <c r="K1126" s="4"/>
      <c r="L1126" s="4"/>
      <c r="M1126" s="4"/>
      <c r="N1126" s="4"/>
      <c r="O1126" s="4"/>
      <c r="P1126" s="80"/>
      <c r="Q1126" s="80"/>
      <c r="R1126" s="80"/>
      <c r="S1126" s="80"/>
      <c r="T1126" s="80"/>
      <c r="U1126" s="80"/>
      <c r="V1126" s="80"/>
      <c r="W1126" s="80"/>
      <c r="X1126" s="80"/>
      <c r="Y1126" s="80"/>
      <c r="Z1126" s="80"/>
    </row>
    <row r="1127" spans="11:26" s="1" customFormat="1" ht="15.95" customHeight="1">
      <c r="K1127" s="4"/>
      <c r="L1127" s="4"/>
      <c r="M1127" s="4"/>
      <c r="N1127" s="4"/>
      <c r="O1127" s="4"/>
      <c r="P1127" s="80"/>
      <c r="Q1127" s="80"/>
      <c r="R1127" s="80"/>
      <c r="S1127" s="80"/>
      <c r="T1127" s="80"/>
      <c r="U1127" s="80"/>
      <c r="V1127" s="80"/>
      <c r="W1127" s="80"/>
      <c r="X1127" s="80"/>
      <c r="Y1127" s="80"/>
      <c r="Z1127" s="80"/>
    </row>
    <row r="1128" spans="11:26" s="1" customFormat="1" ht="15.95" customHeight="1">
      <c r="K1128" s="4"/>
      <c r="L1128" s="4"/>
      <c r="M1128" s="4"/>
      <c r="N1128" s="4"/>
      <c r="O1128" s="4"/>
      <c r="P1128" s="80"/>
      <c r="Q1128" s="80"/>
      <c r="R1128" s="80"/>
      <c r="S1128" s="80"/>
      <c r="T1128" s="80"/>
      <c r="U1128" s="80"/>
      <c r="V1128" s="80"/>
      <c r="W1128" s="80"/>
      <c r="X1128" s="80"/>
      <c r="Y1128" s="80"/>
      <c r="Z1128" s="80"/>
    </row>
    <row r="1129" spans="11:26" s="1" customFormat="1" ht="15.95" customHeight="1">
      <c r="K1129" s="4"/>
      <c r="L1129" s="4"/>
      <c r="M1129" s="4"/>
      <c r="N1129" s="4"/>
      <c r="O1129" s="4"/>
      <c r="P1129" s="80"/>
      <c r="Q1129" s="80"/>
      <c r="R1129" s="80"/>
      <c r="S1129" s="80"/>
      <c r="T1129" s="80"/>
      <c r="U1129" s="80"/>
      <c r="V1129" s="80"/>
      <c r="W1129" s="80"/>
      <c r="X1129" s="80"/>
      <c r="Y1129" s="80"/>
      <c r="Z1129" s="80"/>
    </row>
    <row r="1130" spans="11:26" s="1" customFormat="1" ht="15.95" customHeight="1">
      <c r="K1130" s="4"/>
      <c r="L1130" s="4"/>
      <c r="M1130" s="4"/>
      <c r="N1130" s="4"/>
      <c r="O1130" s="4"/>
      <c r="P1130" s="80"/>
      <c r="Q1130" s="80"/>
      <c r="R1130" s="80"/>
      <c r="S1130" s="80"/>
      <c r="T1130" s="80"/>
      <c r="U1130" s="80"/>
      <c r="V1130" s="80"/>
      <c r="W1130" s="80"/>
      <c r="X1130" s="80"/>
      <c r="Y1130" s="80"/>
      <c r="Z1130" s="80"/>
    </row>
    <row r="1131" spans="11:26" s="1" customFormat="1" ht="15.95" customHeight="1">
      <c r="K1131" s="4"/>
      <c r="L1131" s="4"/>
      <c r="M1131" s="4"/>
      <c r="N1131" s="4"/>
      <c r="O1131" s="4"/>
      <c r="P1131" s="80"/>
      <c r="Q1131" s="80"/>
      <c r="R1131" s="80"/>
      <c r="S1131" s="80"/>
      <c r="T1131" s="80"/>
      <c r="U1131" s="80"/>
      <c r="V1131" s="80"/>
      <c r="W1131" s="80"/>
      <c r="X1131" s="80"/>
      <c r="Y1131" s="80"/>
      <c r="Z1131" s="80"/>
    </row>
    <row r="1132" spans="11:26" s="1" customFormat="1" ht="15.95" customHeight="1">
      <c r="K1132" s="4"/>
      <c r="L1132" s="4"/>
      <c r="M1132" s="4"/>
      <c r="N1132" s="4"/>
      <c r="O1132" s="4"/>
      <c r="P1132" s="80"/>
      <c r="Q1132" s="80"/>
      <c r="R1132" s="80"/>
      <c r="S1132" s="80"/>
      <c r="T1132" s="80"/>
      <c r="U1132" s="80"/>
      <c r="V1132" s="80"/>
      <c r="W1132" s="80"/>
      <c r="X1132" s="80"/>
      <c r="Y1132" s="80"/>
      <c r="Z1132" s="80"/>
    </row>
    <row r="1133" spans="11:26" s="1" customFormat="1" ht="15.95" customHeight="1">
      <c r="K1133" s="4"/>
      <c r="L1133" s="4"/>
      <c r="M1133" s="4"/>
      <c r="N1133" s="4"/>
      <c r="O1133" s="4"/>
      <c r="P1133" s="80"/>
      <c r="Q1133" s="80"/>
      <c r="R1133" s="80"/>
      <c r="S1133" s="80"/>
      <c r="T1133" s="80"/>
      <c r="U1133" s="80"/>
      <c r="V1133" s="80"/>
      <c r="W1133" s="80"/>
      <c r="X1133" s="80"/>
      <c r="Y1133" s="80"/>
      <c r="Z1133" s="80"/>
    </row>
    <row r="1134" spans="11:26" s="1" customFormat="1" ht="15.95" customHeight="1">
      <c r="K1134" s="4"/>
      <c r="L1134" s="4"/>
      <c r="M1134" s="4"/>
      <c r="N1134" s="4"/>
      <c r="O1134" s="4"/>
      <c r="P1134" s="80"/>
      <c r="Q1134" s="80"/>
      <c r="R1134" s="80"/>
      <c r="S1134" s="80"/>
      <c r="T1134" s="80"/>
      <c r="U1134" s="80"/>
      <c r="V1134" s="80"/>
      <c r="W1134" s="80"/>
      <c r="X1134" s="80"/>
      <c r="Y1134" s="80"/>
      <c r="Z1134" s="80"/>
    </row>
    <row r="1135" spans="11:26" s="1" customFormat="1" ht="15.95" customHeight="1">
      <c r="K1135" s="4"/>
      <c r="L1135" s="4"/>
      <c r="M1135" s="4"/>
      <c r="N1135" s="4"/>
      <c r="O1135" s="4"/>
      <c r="P1135" s="80"/>
      <c r="Q1135" s="80"/>
      <c r="R1135" s="80"/>
      <c r="S1135" s="80"/>
      <c r="T1135" s="80"/>
      <c r="U1135" s="80"/>
      <c r="V1135" s="80"/>
      <c r="W1135" s="80"/>
      <c r="X1135" s="80"/>
      <c r="Y1135" s="80"/>
      <c r="Z1135" s="80"/>
    </row>
    <row r="1136" spans="11:26" s="1" customFormat="1" ht="15.95" customHeight="1">
      <c r="K1136" s="4"/>
      <c r="L1136" s="4"/>
      <c r="M1136" s="4"/>
      <c r="N1136" s="4"/>
      <c r="O1136" s="4"/>
      <c r="P1136" s="80"/>
      <c r="Q1136" s="80"/>
      <c r="R1136" s="80"/>
      <c r="S1136" s="80"/>
      <c r="T1136" s="80"/>
      <c r="U1136" s="80"/>
      <c r="V1136" s="80"/>
      <c r="W1136" s="80"/>
      <c r="X1136" s="80"/>
      <c r="Y1136" s="80"/>
      <c r="Z1136" s="80"/>
    </row>
    <row r="1137" spans="11:26" s="1" customFormat="1" ht="15.95" customHeight="1">
      <c r="K1137" s="4"/>
      <c r="L1137" s="4"/>
      <c r="M1137" s="4"/>
      <c r="N1137" s="4"/>
      <c r="O1137" s="4"/>
      <c r="P1137" s="80"/>
      <c r="Q1137" s="80"/>
      <c r="R1137" s="80"/>
      <c r="S1137" s="80"/>
      <c r="T1137" s="80"/>
      <c r="U1137" s="80"/>
      <c r="V1137" s="80"/>
      <c r="W1137" s="80"/>
      <c r="X1137" s="80"/>
      <c r="Y1137" s="80"/>
      <c r="Z1137" s="80"/>
    </row>
    <row r="1138" spans="11:26" s="1" customFormat="1" ht="15.95" customHeight="1">
      <c r="K1138" s="4"/>
      <c r="L1138" s="4"/>
      <c r="M1138" s="4"/>
      <c r="N1138" s="4"/>
      <c r="O1138" s="4"/>
      <c r="P1138" s="80"/>
      <c r="Q1138" s="80"/>
      <c r="R1138" s="80"/>
      <c r="S1138" s="80"/>
      <c r="T1138" s="80"/>
      <c r="U1138" s="80"/>
      <c r="V1138" s="80"/>
      <c r="W1138" s="80"/>
      <c r="X1138" s="80"/>
      <c r="Y1138" s="80"/>
      <c r="Z1138" s="80"/>
    </row>
    <row r="1139" spans="11:26" s="1" customFormat="1" ht="15.95" customHeight="1">
      <c r="K1139" s="4"/>
      <c r="L1139" s="4"/>
      <c r="M1139" s="4"/>
      <c r="N1139" s="4"/>
      <c r="O1139" s="4"/>
      <c r="P1139" s="80"/>
      <c r="Q1139" s="80"/>
      <c r="R1139" s="80"/>
      <c r="S1139" s="80"/>
      <c r="T1139" s="80"/>
      <c r="U1139" s="80"/>
      <c r="V1139" s="80"/>
      <c r="W1139" s="80"/>
      <c r="X1139" s="80"/>
      <c r="Y1139" s="80"/>
      <c r="Z1139" s="80"/>
    </row>
    <row r="1140" spans="11:26" s="1" customFormat="1" ht="15.95" customHeight="1">
      <c r="K1140" s="4"/>
      <c r="L1140" s="4"/>
      <c r="M1140" s="4"/>
      <c r="N1140" s="4"/>
      <c r="O1140" s="4"/>
      <c r="P1140" s="80"/>
      <c r="Q1140" s="80"/>
      <c r="R1140" s="80"/>
      <c r="S1140" s="80"/>
      <c r="T1140" s="80"/>
      <c r="U1140" s="80"/>
      <c r="V1140" s="80"/>
      <c r="W1140" s="80"/>
      <c r="X1140" s="80"/>
      <c r="Y1140" s="80"/>
      <c r="Z1140" s="80"/>
    </row>
    <row r="1141" spans="11:26" s="1" customFormat="1" ht="15.95" customHeight="1">
      <c r="K1141" s="4"/>
      <c r="L1141" s="4"/>
      <c r="M1141" s="4"/>
      <c r="N1141" s="4"/>
      <c r="O1141" s="4"/>
      <c r="P1141" s="80"/>
      <c r="Q1141" s="80"/>
      <c r="R1141" s="80"/>
      <c r="S1141" s="80"/>
      <c r="T1141" s="80"/>
      <c r="U1141" s="80"/>
      <c r="V1141" s="80"/>
      <c r="W1141" s="80"/>
      <c r="X1141" s="80"/>
      <c r="Y1141" s="80"/>
      <c r="Z1141" s="80"/>
    </row>
    <row r="1142" spans="11:26" s="1" customFormat="1" ht="15.95" customHeight="1">
      <c r="K1142" s="4"/>
      <c r="L1142" s="4"/>
      <c r="M1142" s="4"/>
      <c r="N1142" s="4"/>
      <c r="O1142" s="4"/>
      <c r="P1142" s="80"/>
      <c r="Q1142" s="80"/>
      <c r="R1142" s="80"/>
      <c r="S1142" s="80"/>
      <c r="T1142" s="80"/>
      <c r="U1142" s="80"/>
      <c r="V1142" s="80"/>
      <c r="W1142" s="80"/>
      <c r="X1142" s="80"/>
      <c r="Y1142" s="80"/>
      <c r="Z1142" s="80"/>
    </row>
    <row r="1143" spans="11:26" s="1" customFormat="1" ht="15.95" customHeight="1">
      <c r="K1143" s="4"/>
      <c r="L1143" s="4"/>
      <c r="M1143" s="4"/>
      <c r="N1143" s="4"/>
      <c r="O1143" s="4"/>
      <c r="P1143" s="80"/>
      <c r="Q1143" s="80"/>
      <c r="R1143" s="80"/>
      <c r="S1143" s="80"/>
      <c r="T1143" s="80"/>
      <c r="U1143" s="80"/>
      <c r="V1143" s="80"/>
      <c r="W1143" s="80"/>
      <c r="X1143" s="80"/>
      <c r="Y1143" s="80"/>
      <c r="Z1143" s="80"/>
    </row>
    <row r="1144" spans="11:26" s="1" customFormat="1" ht="15.95" customHeight="1">
      <c r="K1144" s="4"/>
      <c r="L1144" s="4"/>
      <c r="M1144" s="4"/>
      <c r="N1144" s="4"/>
      <c r="O1144" s="4"/>
      <c r="P1144" s="80"/>
      <c r="Q1144" s="80"/>
      <c r="R1144" s="80"/>
      <c r="S1144" s="80"/>
      <c r="T1144" s="80"/>
      <c r="U1144" s="80"/>
      <c r="V1144" s="80"/>
      <c r="W1144" s="80"/>
      <c r="X1144" s="80"/>
      <c r="Y1144" s="80"/>
      <c r="Z1144" s="80"/>
    </row>
    <row r="1145" spans="11:26" s="1" customFormat="1" ht="15.95" customHeight="1">
      <c r="K1145" s="4"/>
      <c r="L1145" s="4"/>
      <c r="M1145" s="4"/>
      <c r="N1145" s="4"/>
      <c r="O1145" s="4"/>
      <c r="P1145" s="80"/>
      <c r="Q1145" s="80"/>
      <c r="R1145" s="80"/>
      <c r="S1145" s="80"/>
      <c r="T1145" s="80"/>
      <c r="U1145" s="80"/>
      <c r="V1145" s="80"/>
      <c r="W1145" s="80"/>
      <c r="X1145" s="80"/>
      <c r="Y1145" s="80"/>
      <c r="Z1145" s="80"/>
    </row>
    <row r="1146" spans="11:26" s="1" customFormat="1" ht="15.95" customHeight="1">
      <c r="K1146" s="4"/>
      <c r="L1146" s="4"/>
      <c r="M1146" s="4"/>
      <c r="N1146" s="4"/>
      <c r="O1146" s="4"/>
      <c r="P1146" s="80"/>
      <c r="Q1146" s="80"/>
      <c r="R1146" s="80"/>
      <c r="S1146" s="80"/>
      <c r="T1146" s="80"/>
      <c r="U1146" s="80"/>
      <c r="V1146" s="80"/>
      <c r="W1146" s="80"/>
      <c r="X1146" s="80"/>
      <c r="Y1146" s="80"/>
      <c r="Z1146" s="80"/>
    </row>
    <row r="1147" spans="11:26" s="1" customFormat="1" ht="15.95" customHeight="1">
      <c r="K1147" s="4"/>
      <c r="L1147" s="4"/>
      <c r="M1147" s="4"/>
      <c r="N1147" s="4"/>
      <c r="O1147" s="4"/>
      <c r="P1147" s="80"/>
      <c r="Q1147" s="80"/>
      <c r="R1147" s="80"/>
      <c r="S1147" s="80"/>
      <c r="T1147" s="80"/>
      <c r="U1147" s="80"/>
      <c r="V1147" s="80"/>
      <c r="W1147" s="80"/>
      <c r="X1147" s="80"/>
      <c r="Y1147" s="80"/>
      <c r="Z1147" s="80"/>
    </row>
    <row r="1148" spans="11:26" s="1" customFormat="1" ht="15.95" customHeight="1">
      <c r="K1148" s="4"/>
      <c r="L1148" s="4"/>
      <c r="M1148" s="4"/>
      <c r="N1148" s="4"/>
      <c r="O1148" s="4"/>
      <c r="P1148" s="80"/>
      <c r="Q1148" s="80"/>
      <c r="R1148" s="80"/>
      <c r="S1148" s="80"/>
      <c r="T1148" s="80"/>
      <c r="U1148" s="80"/>
      <c r="V1148" s="80"/>
      <c r="W1148" s="80"/>
      <c r="X1148" s="80"/>
      <c r="Y1148" s="80"/>
      <c r="Z1148" s="80"/>
    </row>
    <row r="1149" spans="11:26" s="1" customFormat="1" ht="15.95" customHeight="1">
      <c r="K1149" s="4"/>
      <c r="L1149" s="4"/>
      <c r="M1149" s="4"/>
      <c r="N1149" s="4"/>
      <c r="O1149" s="4"/>
      <c r="P1149" s="80"/>
      <c r="Q1149" s="80"/>
      <c r="R1149" s="80"/>
      <c r="S1149" s="80"/>
      <c r="T1149" s="80"/>
      <c r="U1149" s="80"/>
      <c r="V1149" s="80"/>
      <c r="W1149" s="80"/>
      <c r="X1149" s="80"/>
      <c r="Y1149" s="80"/>
      <c r="Z1149" s="80"/>
    </row>
    <row r="1150" spans="11:26" s="1" customFormat="1" ht="15.95" customHeight="1">
      <c r="K1150" s="4"/>
      <c r="L1150" s="4"/>
      <c r="M1150" s="4"/>
      <c r="N1150" s="4"/>
      <c r="O1150" s="4"/>
      <c r="P1150" s="80"/>
      <c r="Q1150" s="80"/>
      <c r="R1150" s="80"/>
      <c r="S1150" s="80"/>
      <c r="T1150" s="80"/>
      <c r="U1150" s="80"/>
      <c r="V1150" s="80"/>
      <c r="W1150" s="80"/>
      <c r="X1150" s="80"/>
      <c r="Y1150" s="80"/>
      <c r="Z1150" s="80"/>
    </row>
    <row r="1151" spans="11:26" s="1" customFormat="1" ht="15.95" customHeight="1">
      <c r="K1151" s="4"/>
      <c r="L1151" s="4"/>
      <c r="M1151" s="4"/>
      <c r="N1151" s="4"/>
      <c r="O1151" s="4"/>
      <c r="P1151" s="80"/>
      <c r="Q1151" s="80"/>
      <c r="R1151" s="80"/>
      <c r="S1151" s="80"/>
      <c r="T1151" s="80"/>
      <c r="U1151" s="80"/>
      <c r="V1151" s="80"/>
      <c r="W1151" s="80"/>
      <c r="X1151" s="80"/>
      <c r="Y1151" s="80"/>
      <c r="Z1151" s="80"/>
    </row>
    <row r="1152" spans="11:26" s="1" customFormat="1" ht="15.95" customHeight="1">
      <c r="K1152" s="4"/>
      <c r="L1152" s="4"/>
      <c r="M1152" s="4"/>
      <c r="N1152" s="4"/>
      <c r="O1152" s="4"/>
      <c r="P1152" s="80"/>
      <c r="Q1152" s="80"/>
      <c r="R1152" s="80"/>
      <c r="S1152" s="80"/>
      <c r="T1152" s="80"/>
      <c r="U1152" s="80"/>
      <c r="V1152" s="80"/>
      <c r="W1152" s="80"/>
      <c r="X1152" s="80"/>
      <c r="Y1152" s="80"/>
      <c r="Z1152" s="80"/>
    </row>
    <row r="1153" spans="11:26" s="1" customFormat="1" ht="15.95" customHeight="1">
      <c r="K1153" s="4"/>
      <c r="L1153" s="4"/>
      <c r="M1153" s="4"/>
      <c r="N1153" s="4"/>
      <c r="O1153" s="4"/>
      <c r="P1153" s="80"/>
      <c r="Q1153" s="80"/>
      <c r="R1153" s="80"/>
      <c r="S1153" s="80"/>
      <c r="T1153" s="80"/>
      <c r="U1153" s="80"/>
      <c r="V1153" s="80"/>
      <c r="W1153" s="80"/>
      <c r="X1153" s="80"/>
      <c r="Y1153" s="80"/>
      <c r="Z1153" s="80"/>
    </row>
    <row r="1154" spans="11:26" s="1" customFormat="1" ht="15.95" customHeight="1">
      <c r="K1154" s="4"/>
      <c r="L1154" s="4"/>
      <c r="M1154" s="4"/>
      <c r="N1154" s="4"/>
      <c r="O1154" s="4"/>
      <c r="P1154" s="80"/>
      <c r="Q1154" s="80"/>
      <c r="R1154" s="80"/>
      <c r="S1154" s="80"/>
      <c r="T1154" s="80"/>
      <c r="U1154" s="80"/>
      <c r="V1154" s="80"/>
      <c r="W1154" s="80"/>
      <c r="X1154" s="80"/>
      <c r="Y1154" s="80"/>
      <c r="Z1154" s="80"/>
    </row>
    <row r="1155" spans="11:26" s="1" customFormat="1" ht="15.95" customHeight="1">
      <c r="K1155" s="4"/>
      <c r="L1155" s="4"/>
      <c r="M1155" s="4"/>
      <c r="N1155" s="4"/>
      <c r="O1155" s="4"/>
      <c r="P1155" s="80"/>
      <c r="Q1155" s="80"/>
      <c r="R1155" s="80"/>
      <c r="S1155" s="80"/>
      <c r="T1155" s="80"/>
      <c r="U1155" s="80"/>
      <c r="V1155" s="80"/>
      <c r="W1155" s="80"/>
      <c r="X1155" s="80"/>
      <c r="Y1155" s="80"/>
      <c r="Z1155" s="80"/>
    </row>
    <row r="1156" spans="11:26" s="1" customFormat="1" ht="15.95" customHeight="1">
      <c r="K1156" s="4"/>
      <c r="L1156" s="4"/>
      <c r="M1156" s="4"/>
      <c r="N1156" s="4"/>
      <c r="O1156" s="4"/>
      <c r="P1156" s="80"/>
      <c r="Q1156" s="80"/>
      <c r="R1156" s="80"/>
      <c r="S1156" s="80"/>
      <c r="T1156" s="80"/>
      <c r="U1156" s="80"/>
      <c r="V1156" s="80"/>
      <c r="W1156" s="80"/>
      <c r="X1156" s="80"/>
      <c r="Y1156" s="80"/>
      <c r="Z1156" s="80"/>
    </row>
    <row r="1157" spans="11:26" s="1" customFormat="1" ht="15.95" customHeight="1">
      <c r="K1157" s="4"/>
      <c r="L1157" s="4"/>
      <c r="M1157" s="4"/>
      <c r="N1157" s="4"/>
      <c r="O1157" s="4"/>
      <c r="P1157" s="80"/>
      <c r="Q1157" s="80"/>
      <c r="R1157" s="80"/>
      <c r="S1157" s="80"/>
      <c r="T1157" s="80"/>
      <c r="U1157" s="80"/>
      <c r="V1157" s="80"/>
      <c r="W1157" s="80"/>
      <c r="X1157" s="80"/>
      <c r="Y1157" s="80"/>
      <c r="Z1157" s="80"/>
    </row>
    <row r="1158" spans="11:26" s="1" customFormat="1" ht="15.95" customHeight="1">
      <c r="K1158" s="4"/>
      <c r="L1158" s="4"/>
      <c r="M1158" s="4"/>
      <c r="N1158" s="4"/>
      <c r="O1158" s="4"/>
      <c r="P1158" s="80"/>
      <c r="Q1158" s="80"/>
      <c r="R1158" s="80"/>
      <c r="S1158" s="80"/>
      <c r="T1158" s="80"/>
      <c r="U1158" s="80"/>
      <c r="V1158" s="80"/>
      <c r="W1158" s="80"/>
      <c r="X1158" s="80"/>
      <c r="Y1158" s="80"/>
      <c r="Z1158" s="80"/>
    </row>
    <row r="1159" spans="11:26" s="1" customFormat="1" ht="15.95" customHeight="1">
      <c r="K1159" s="4"/>
      <c r="L1159" s="4"/>
      <c r="M1159" s="4"/>
      <c r="N1159" s="4"/>
      <c r="O1159" s="4"/>
      <c r="P1159" s="80"/>
      <c r="Q1159" s="80"/>
      <c r="R1159" s="80"/>
      <c r="S1159" s="80"/>
      <c r="T1159" s="80"/>
      <c r="U1159" s="80"/>
      <c r="V1159" s="80"/>
      <c r="W1159" s="80"/>
      <c r="X1159" s="80"/>
      <c r="Y1159" s="80"/>
      <c r="Z1159" s="80"/>
    </row>
    <row r="1160" spans="11:26" s="1" customFormat="1" ht="15.95" customHeight="1">
      <c r="K1160" s="4"/>
      <c r="L1160" s="4"/>
      <c r="M1160" s="4"/>
      <c r="N1160" s="4"/>
      <c r="O1160" s="4"/>
      <c r="P1160" s="80"/>
      <c r="Q1160" s="80"/>
      <c r="R1160" s="80"/>
      <c r="S1160" s="80"/>
      <c r="T1160" s="80"/>
      <c r="U1160" s="80"/>
      <c r="V1160" s="80"/>
      <c r="W1160" s="80"/>
      <c r="X1160" s="80"/>
      <c r="Y1160" s="80"/>
      <c r="Z1160" s="80"/>
    </row>
    <row r="1161" spans="11:26" s="1" customFormat="1" ht="15.95" customHeight="1">
      <c r="K1161" s="4"/>
      <c r="L1161" s="4"/>
      <c r="M1161" s="4"/>
      <c r="N1161" s="4"/>
      <c r="O1161" s="4"/>
      <c r="P1161" s="80"/>
      <c r="Q1161" s="80"/>
      <c r="R1161" s="80"/>
      <c r="S1161" s="80"/>
      <c r="T1161" s="80"/>
      <c r="U1161" s="80"/>
      <c r="V1161" s="80"/>
      <c r="W1161" s="80"/>
      <c r="X1161" s="80"/>
      <c r="Y1161" s="80"/>
      <c r="Z1161" s="80"/>
    </row>
    <row r="1162" spans="11:26" s="1" customFormat="1" ht="15.95" customHeight="1">
      <c r="K1162" s="4"/>
      <c r="L1162" s="4"/>
      <c r="M1162" s="4"/>
      <c r="N1162" s="4"/>
      <c r="O1162" s="4"/>
      <c r="P1162" s="80"/>
      <c r="Q1162" s="80"/>
      <c r="R1162" s="80"/>
      <c r="S1162" s="80"/>
      <c r="T1162" s="80"/>
      <c r="U1162" s="80"/>
      <c r="V1162" s="80"/>
      <c r="W1162" s="80"/>
      <c r="X1162" s="80"/>
      <c r="Y1162" s="80"/>
      <c r="Z1162" s="80"/>
    </row>
    <row r="1163" spans="11:26" s="1" customFormat="1" ht="15.95" customHeight="1">
      <c r="K1163" s="4"/>
      <c r="L1163" s="4"/>
      <c r="M1163" s="4"/>
      <c r="N1163" s="4"/>
      <c r="O1163" s="4"/>
      <c r="P1163" s="80"/>
      <c r="Q1163" s="80"/>
      <c r="R1163" s="80"/>
      <c r="S1163" s="80"/>
      <c r="T1163" s="80"/>
      <c r="U1163" s="80"/>
      <c r="V1163" s="80"/>
      <c r="W1163" s="80"/>
      <c r="X1163" s="80"/>
      <c r="Y1163" s="80"/>
      <c r="Z1163" s="80"/>
    </row>
    <row r="1164" spans="11:26" s="1" customFormat="1" ht="15.95" customHeight="1">
      <c r="K1164" s="4"/>
      <c r="L1164" s="4"/>
      <c r="M1164" s="4"/>
      <c r="N1164" s="4"/>
      <c r="O1164" s="4"/>
      <c r="P1164" s="80"/>
      <c r="Q1164" s="80"/>
      <c r="R1164" s="80"/>
      <c r="S1164" s="80"/>
      <c r="T1164" s="80"/>
      <c r="U1164" s="80"/>
      <c r="V1164" s="80"/>
      <c r="W1164" s="80"/>
      <c r="X1164" s="80"/>
      <c r="Y1164" s="80"/>
      <c r="Z1164" s="80"/>
    </row>
    <row r="1165" spans="11:26" s="1" customFormat="1" ht="15.95" customHeight="1">
      <c r="K1165" s="4"/>
      <c r="L1165" s="4"/>
      <c r="M1165" s="4"/>
      <c r="N1165" s="4"/>
      <c r="O1165" s="4"/>
      <c r="P1165" s="80"/>
      <c r="Q1165" s="80"/>
      <c r="R1165" s="80"/>
      <c r="S1165" s="80"/>
      <c r="T1165" s="80"/>
      <c r="U1165" s="80"/>
      <c r="V1165" s="80"/>
      <c r="W1165" s="80"/>
      <c r="X1165" s="80"/>
      <c r="Y1165" s="80"/>
      <c r="Z1165" s="80"/>
    </row>
    <row r="1166" spans="11:26" s="1" customFormat="1" ht="15.95" customHeight="1">
      <c r="K1166" s="4"/>
      <c r="L1166" s="4"/>
      <c r="M1166" s="4"/>
      <c r="N1166" s="4"/>
      <c r="O1166" s="4"/>
      <c r="P1166" s="80"/>
      <c r="Q1166" s="80"/>
      <c r="R1166" s="80"/>
      <c r="S1166" s="80"/>
      <c r="T1166" s="80"/>
      <c r="U1166" s="80"/>
      <c r="V1166" s="80"/>
      <c r="W1166" s="80"/>
      <c r="X1166" s="80"/>
      <c r="Y1166" s="80"/>
      <c r="Z1166" s="80"/>
    </row>
    <row r="1167" spans="11:26" s="1" customFormat="1" ht="15.95" customHeight="1">
      <c r="K1167" s="4"/>
      <c r="L1167" s="4"/>
      <c r="M1167" s="4"/>
      <c r="N1167" s="4"/>
      <c r="O1167" s="4"/>
      <c r="P1167" s="80"/>
      <c r="Q1167" s="80"/>
      <c r="R1167" s="80"/>
      <c r="S1167" s="80"/>
      <c r="T1167" s="80"/>
      <c r="U1167" s="80"/>
      <c r="V1167" s="80"/>
      <c r="W1167" s="80"/>
      <c r="X1167" s="80"/>
      <c r="Y1167" s="80"/>
      <c r="Z1167" s="80"/>
    </row>
    <row r="1168" spans="11:26" s="1" customFormat="1" ht="15.95" customHeight="1">
      <c r="K1168" s="4"/>
      <c r="L1168" s="4"/>
      <c r="M1168" s="4"/>
      <c r="N1168" s="4"/>
      <c r="O1168" s="4"/>
      <c r="P1168" s="80"/>
      <c r="Q1168" s="80"/>
      <c r="R1168" s="80"/>
      <c r="S1168" s="80"/>
      <c r="T1168" s="80"/>
      <c r="U1168" s="80"/>
      <c r="V1168" s="80"/>
      <c r="W1168" s="80"/>
      <c r="X1168" s="80"/>
      <c r="Y1168" s="80"/>
      <c r="Z1168" s="80"/>
    </row>
    <row r="1169" spans="11:26" s="1" customFormat="1" ht="15.95" customHeight="1">
      <c r="K1169" s="4"/>
      <c r="L1169" s="4"/>
      <c r="M1169" s="4"/>
      <c r="N1169" s="4"/>
      <c r="O1169" s="4"/>
      <c r="P1169" s="80"/>
      <c r="Q1169" s="80"/>
      <c r="R1169" s="80"/>
      <c r="S1169" s="80"/>
      <c r="T1169" s="80"/>
      <c r="U1169" s="80"/>
      <c r="V1169" s="80"/>
      <c r="W1169" s="80"/>
      <c r="X1169" s="80"/>
      <c r="Y1169" s="80"/>
      <c r="Z1169" s="80"/>
    </row>
    <row r="1170" spans="11:26" s="1" customFormat="1" ht="15.95" customHeight="1">
      <c r="K1170" s="4"/>
      <c r="L1170" s="4"/>
      <c r="M1170" s="4"/>
      <c r="N1170" s="4"/>
      <c r="O1170" s="4"/>
      <c r="P1170" s="80"/>
      <c r="Q1170" s="80"/>
      <c r="R1170" s="80"/>
      <c r="S1170" s="80"/>
      <c r="T1170" s="80"/>
      <c r="U1170" s="80"/>
      <c r="V1170" s="80"/>
      <c r="W1170" s="80"/>
      <c r="X1170" s="80"/>
      <c r="Y1170" s="80"/>
      <c r="Z1170" s="80"/>
    </row>
    <row r="1171" spans="11:26" s="1" customFormat="1" ht="15.95" customHeight="1">
      <c r="K1171" s="4"/>
      <c r="L1171" s="4"/>
      <c r="M1171" s="4"/>
      <c r="N1171" s="4"/>
      <c r="O1171" s="4"/>
      <c r="P1171" s="80"/>
      <c r="Q1171" s="80"/>
      <c r="R1171" s="80"/>
      <c r="S1171" s="80"/>
      <c r="T1171" s="80"/>
      <c r="U1171" s="80"/>
      <c r="V1171" s="80"/>
      <c r="W1171" s="80"/>
      <c r="X1171" s="80"/>
      <c r="Y1171" s="80"/>
      <c r="Z1171" s="80"/>
    </row>
    <row r="1172" spans="11:26" s="1" customFormat="1" ht="15.95" customHeight="1">
      <c r="K1172" s="4"/>
      <c r="L1172" s="4"/>
      <c r="M1172" s="4"/>
      <c r="N1172" s="4"/>
      <c r="O1172" s="4"/>
      <c r="P1172" s="80"/>
      <c r="Q1172" s="80"/>
      <c r="R1172" s="80"/>
      <c r="S1172" s="80"/>
      <c r="T1172" s="80"/>
      <c r="U1172" s="80"/>
      <c r="V1172" s="80"/>
      <c r="W1172" s="80"/>
      <c r="X1172" s="80"/>
      <c r="Y1172" s="80"/>
      <c r="Z1172" s="80"/>
    </row>
    <row r="1173" spans="11:26" s="1" customFormat="1" ht="15.95" customHeight="1">
      <c r="K1173" s="4"/>
      <c r="L1173" s="4"/>
      <c r="M1173" s="4"/>
      <c r="N1173" s="4"/>
      <c r="O1173" s="4"/>
      <c r="P1173" s="80"/>
      <c r="Q1173" s="80"/>
      <c r="R1173" s="80"/>
      <c r="S1173" s="80"/>
      <c r="T1173" s="80"/>
      <c r="U1173" s="80"/>
      <c r="V1173" s="80"/>
      <c r="W1173" s="80"/>
      <c r="X1173" s="80"/>
      <c r="Y1173" s="80"/>
      <c r="Z1173" s="80"/>
    </row>
    <row r="1174" spans="11:26" s="1" customFormat="1" ht="15.95" customHeight="1">
      <c r="K1174" s="4"/>
      <c r="L1174" s="4"/>
      <c r="M1174" s="4"/>
      <c r="N1174" s="4"/>
      <c r="O1174" s="4"/>
      <c r="P1174" s="80"/>
      <c r="Q1174" s="80"/>
      <c r="R1174" s="80"/>
      <c r="S1174" s="80"/>
      <c r="T1174" s="80"/>
      <c r="U1174" s="80"/>
      <c r="V1174" s="80"/>
      <c r="W1174" s="80"/>
      <c r="X1174" s="80"/>
      <c r="Y1174" s="80"/>
      <c r="Z1174" s="80"/>
    </row>
    <row r="1175" spans="11:26" s="1" customFormat="1" ht="15.95" customHeight="1">
      <c r="K1175" s="4"/>
      <c r="L1175" s="4"/>
      <c r="M1175" s="4"/>
      <c r="N1175" s="4"/>
      <c r="O1175" s="4"/>
      <c r="P1175" s="80"/>
      <c r="Q1175" s="80"/>
      <c r="R1175" s="80"/>
      <c r="S1175" s="80"/>
      <c r="T1175" s="80"/>
      <c r="U1175" s="80"/>
      <c r="V1175" s="80"/>
      <c r="W1175" s="80"/>
      <c r="X1175" s="80"/>
      <c r="Y1175" s="80"/>
      <c r="Z1175" s="80"/>
    </row>
    <row r="1176" spans="11:26" s="1" customFormat="1" ht="15.95" customHeight="1">
      <c r="K1176" s="4"/>
      <c r="L1176" s="4"/>
      <c r="M1176" s="4"/>
      <c r="N1176" s="4"/>
      <c r="O1176" s="4"/>
      <c r="P1176" s="80"/>
      <c r="Q1176" s="80"/>
      <c r="R1176" s="80"/>
      <c r="S1176" s="80"/>
      <c r="T1176" s="80"/>
      <c r="U1176" s="80"/>
      <c r="V1176" s="80"/>
      <c r="W1176" s="80"/>
      <c r="X1176" s="80"/>
      <c r="Y1176" s="80"/>
      <c r="Z1176" s="80"/>
    </row>
    <row r="1177" spans="11:26" s="1" customFormat="1" ht="15.95" customHeight="1">
      <c r="K1177" s="4"/>
      <c r="L1177" s="4"/>
      <c r="M1177" s="4"/>
      <c r="N1177" s="4"/>
      <c r="O1177" s="4"/>
      <c r="P1177" s="80"/>
      <c r="Q1177" s="80"/>
      <c r="R1177" s="80"/>
      <c r="S1177" s="80"/>
      <c r="T1177" s="80"/>
      <c r="U1177" s="80"/>
      <c r="V1177" s="80"/>
      <c r="W1177" s="80"/>
      <c r="X1177" s="80"/>
      <c r="Y1177" s="80"/>
      <c r="Z1177" s="80"/>
    </row>
    <row r="1178" spans="11:26" s="1" customFormat="1" ht="15.95" customHeight="1">
      <c r="K1178" s="4"/>
      <c r="L1178" s="4"/>
      <c r="M1178" s="4"/>
      <c r="N1178" s="4"/>
      <c r="O1178" s="4"/>
      <c r="P1178" s="80"/>
      <c r="Q1178" s="80"/>
      <c r="R1178" s="80"/>
      <c r="S1178" s="80"/>
      <c r="T1178" s="80"/>
      <c r="U1178" s="80"/>
      <c r="V1178" s="80"/>
      <c r="W1178" s="80"/>
      <c r="X1178" s="80"/>
      <c r="Y1178" s="80"/>
      <c r="Z1178" s="80"/>
    </row>
    <row r="1179" spans="11:26" s="1" customFormat="1" ht="15.95" customHeight="1">
      <c r="K1179" s="4"/>
      <c r="L1179" s="4"/>
      <c r="M1179" s="4"/>
      <c r="N1179" s="4"/>
      <c r="O1179" s="4"/>
      <c r="P1179" s="80"/>
      <c r="Q1179" s="80"/>
      <c r="R1179" s="80"/>
      <c r="S1179" s="80"/>
      <c r="T1179" s="80"/>
      <c r="U1179" s="80"/>
      <c r="V1179" s="80"/>
      <c r="W1179" s="80"/>
      <c r="X1179" s="80"/>
      <c r="Y1179" s="80"/>
      <c r="Z1179" s="80"/>
    </row>
    <row r="1180" spans="11:26" s="1" customFormat="1" ht="15.95" customHeight="1">
      <c r="K1180" s="4"/>
      <c r="L1180" s="4"/>
      <c r="M1180" s="4"/>
      <c r="N1180" s="4"/>
      <c r="O1180" s="4"/>
      <c r="P1180" s="80"/>
      <c r="Q1180" s="80"/>
      <c r="R1180" s="80"/>
      <c r="S1180" s="80"/>
      <c r="T1180" s="80"/>
      <c r="U1180" s="80"/>
      <c r="V1180" s="80"/>
      <c r="W1180" s="80"/>
      <c r="X1180" s="80"/>
      <c r="Y1180" s="80"/>
      <c r="Z1180" s="80"/>
    </row>
    <row r="1181" spans="11:26" s="1" customFormat="1" ht="15.95" customHeight="1">
      <c r="K1181" s="4"/>
      <c r="L1181" s="4"/>
      <c r="M1181" s="4"/>
      <c r="N1181" s="4"/>
      <c r="O1181" s="4"/>
      <c r="P1181" s="80"/>
      <c r="Q1181" s="80"/>
      <c r="R1181" s="80"/>
      <c r="S1181" s="80"/>
      <c r="T1181" s="80"/>
      <c r="U1181" s="80"/>
      <c r="V1181" s="80"/>
      <c r="W1181" s="80"/>
      <c r="X1181" s="80"/>
      <c r="Y1181" s="80"/>
      <c r="Z1181" s="80"/>
    </row>
    <row r="1182" spans="11:26" s="1" customFormat="1" ht="15.95" customHeight="1">
      <c r="K1182" s="4"/>
      <c r="L1182" s="4"/>
      <c r="M1182" s="4"/>
      <c r="N1182" s="4"/>
      <c r="O1182" s="4"/>
      <c r="P1182" s="80"/>
      <c r="Q1182" s="80"/>
      <c r="R1182" s="80"/>
      <c r="S1182" s="80"/>
      <c r="T1182" s="80"/>
      <c r="U1182" s="80"/>
      <c r="V1182" s="80"/>
      <c r="W1182" s="80"/>
      <c r="X1182" s="80"/>
      <c r="Y1182" s="80"/>
      <c r="Z1182" s="80"/>
    </row>
    <row r="1183" spans="11:26" s="1" customFormat="1" ht="15.95" customHeight="1">
      <c r="K1183" s="4"/>
      <c r="L1183" s="4"/>
      <c r="M1183" s="4"/>
      <c r="N1183" s="4"/>
      <c r="O1183" s="4"/>
      <c r="P1183" s="80"/>
      <c r="Q1183" s="80"/>
      <c r="R1183" s="80"/>
      <c r="S1183" s="80"/>
      <c r="T1183" s="80"/>
      <c r="U1183" s="80"/>
      <c r="V1183" s="80"/>
      <c r="W1183" s="80"/>
      <c r="X1183" s="80"/>
      <c r="Y1183" s="80"/>
      <c r="Z1183" s="80"/>
    </row>
    <row r="1184" spans="11:26" s="1" customFormat="1" ht="15.95" customHeight="1">
      <c r="K1184" s="4"/>
      <c r="L1184" s="4"/>
      <c r="M1184" s="4"/>
      <c r="N1184" s="4"/>
      <c r="O1184" s="4"/>
      <c r="P1184" s="80"/>
      <c r="Q1184" s="80"/>
      <c r="R1184" s="80"/>
      <c r="S1184" s="80"/>
      <c r="T1184" s="80"/>
      <c r="U1184" s="80"/>
      <c r="V1184" s="80"/>
      <c r="W1184" s="80"/>
      <c r="X1184" s="80"/>
      <c r="Y1184" s="80"/>
      <c r="Z1184" s="80"/>
    </row>
    <row r="1185" spans="11:26" s="1" customFormat="1" ht="15.95" customHeight="1">
      <c r="K1185" s="4"/>
      <c r="L1185" s="4"/>
      <c r="M1185" s="4"/>
      <c r="N1185" s="4"/>
      <c r="O1185" s="4"/>
      <c r="P1185" s="80"/>
      <c r="Q1185" s="80"/>
      <c r="R1185" s="80"/>
      <c r="S1185" s="80"/>
      <c r="T1185" s="80"/>
      <c r="U1185" s="80"/>
      <c r="V1185" s="80"/>
      <c r="W1185" s="80"/>
      <c r="X1185" s="80"/>
      <c r="Y1185" s="80"/>
      <c r="Z1185" s="80"/>
    </row>
    <row r="1186" spans="11:26" s="1" customFormat="1" ht="15.95" customHeight="1">
      <c r="K1186" s="4"/>
      <c r="L1186" s="4"/>
      <c r="M1186" s="4"/>
      <c r="N1186" s="4"/>
      <c r="O1186" s="4"/>
      <c r="P1186" s="80"/>
      <c r="Q1186" s="80"/>
      <c r="R1186" s="80"/>
      <c r="S1186" s="80"/>
      <c r="T1186" s="80"/>
      <c r="U1186" s="80"/>
      <c r="V1186" s="80"/>
      <c r="W1186" s="80"/>
      <c r="X1186" s="80"/>
      <c r="Y1186" s="80"/>
      <c r="Z1186" s="80"/>
    </row>
    <row r="1187" spans="11:26" s="1" customFormat="1" ht="15.95" customHeight="1">
      <c r="K1187" s="4"/>
      <c r="L1187" s="4"/>
      <c r="M1187" s="4"/>
      <c r="N1187" s="4"/>
      <c r="O1187" s="4"/>
      <c r="P1187" s="80"/>
      <c r="Q1187" s="80"/>
      <c r="R1187" s="80"/>
      <c r="S1187" s="80"/>
      <c r="T1187" s="80"/>
      <c r="U1187" s="80"/>
      <c r="V1187" s="80"/>
      <c r="W1187" s="80"/>
      <c r="X1187" s="80"/>
      <c r="Y1187" s="80"/>
      <c r="Z1187" s="80"/>
    </row>
    <row r="1188" spans="11:26" s="1" customFormat="1" ht="15.95" customHeight="1">
      <c r="K1188" s="4"/>
      <c r="L1188" s="4"/>
      <c r="M1188" s="4"/>
      <c r="N1188" s="4"/>
      <c r="O1188" s="4"/>
      <c r="P1188" s="80"/>
      <c r="Q1188" s="80"/>
      <c r="R1188" s="80"/>
      <c r="S1188" s="80"/>
      <c r="T1188" s="80"/>
      <c r="U1188" s="80"/>
      <c r="V1188" s="80"/>
      <c r="W1188" s="80"/>
      <c r="X1188" s="80"/>
      <c r="Y1188" s="80"/>
      <c r="Z1188" s="80"/>
    </row>
    <row r="1189" spans="11:26" s="1" customFormat="1" ht="15.95" customHeight="1">
      <c r="K1189" s="4"/>
      <c r="L1189" s="4"/>
      <c r="M1189" s="4"/>
      <c r="N1189" s="4"/>
      <c r="O1189" s="4"/>
      <c r="P1189" s="80"/>
      <c r="Q1189" s="80"/>
      <c r="R1189" s="80"/>
      <c r="S1189" s="80"/>
      <c r="T1189" s="80"/>
      <c r="U1189" s="80"/>
      <c r="V1189" s="80"/>
      <c r="W1189" s="80"/>
      <c r="X1189" s="80"/>
      <c r="Y1189" s="80"/>
      <c r="Z1189" s="80"/>
    </row>
    <row r="1190" spans="11:26" s="1" customFormat="1" ht="15.95" customHeight="1">
      <c r="K1190" s="4"/>
      <c r="L1190" s="4"/>
      <c r="M1190" s="4"/>
      <c r="N1190" s="4"/>
      <c r="O1190" s="4"/>
      <c r="P1190" s="80"/>
      <c r="Q1190" s="80"/>
      <c r="R1190" s="80"/>
      <c r="S1190" s="80"/>
      <c r="T1190" s="80"/>
      <c r="U1190" s="80"/>
      <c r="V1190" s="80"/>
      <c r="W1190" s="80"/>
      <c r="X1190" s="80"/>
      <c r="Y1190" s="80"/>
      <c r="Z1190" s="80"/>
    </row>
    <row r="1191" spans="11:26" s="1" customFormat="1" ht="15.95" customHeight="1">
      <c r="K1191" s="4"/>
      <c r="L1191" s="4"/>
      <c r="M1191" s="4"/>
      <c r="N1191" s="4"/>
      <c r="O1191" s="4"/>
      <c r="P1191" s="80"/>
      <c r="Q1191" s="80"/>
      <c r="R1191" s="80"/>
      <c r="S1191" s="80"/>
      <c r="T1191" s="80"/>
      <c r="U1191" s="80"/>
      <c r="V1191" s="80"/>
      <c r="W1191" s="80"/>
      <c r="X1191" s="80"/>
      <c r="Y1191" s="80"/>
      <c r="Z1191" s="80"/>
    </row>
    <row r="1192" spans="11:26" s="1" customFormat="1" ht="15.95" customHeight="1">
      <c r="K1192" s="4"/>
      <c r="L1192" s="4"/>
      <c r="M1192" s="4"/>
      <c r="N1192" s="4"/>
      <c r="O1192" s="4"/>
      <c r="P1192" s="80"/>
      <c r="Q1192" s="80"/>
      <c r="R1192" s="80"/>
      <c r="S1192" s="80"/>
      <c r="T1192" s="80"/>
      <c r="U1192" s="80"/>
      <c r="V1192" s="80"/>
      <c r="W1192" s="80"/>
      <c r="X1192" s="80"/>
      <c r="Y1192" s="80"/>
      <c r="Z1192" s="80"/>
    </row>
    <row r="1193" spans="11:26" s="1" customFormat="1" ht="15.95" customHeight="1">
      <c r="K1193" s="4"/>
      <c r="L1193" s="4"/>
      <c r="M1193" s="4"/>
      <c r="N1193" s="4"/>
      <c r="O1193" s="4"/>
      <c r="P1193" s="80"/>
      <c r="Q1193" s="80"/>
      <c r="R1193" s="80"/>
      <c r="S1193" s="80"/>
      <c r="T1193" s="80"/>
      <c r="U1193" s="80"/>
      <c r="V1193" s="80"/>
      <c r="W1193" s="80"/>
      <c r="X1193" s="80"/>
      <c r="Y1193" s="80"/>
      <c r="Z1193" s="80"/>
    </row>
    <row r="1194" spans="11:26" s="1" customFormat="1" ht="15.95" customHeight="1">
      <c r="K1194" s="4"/>
      <c r="L1194" s="4"/>
      <c r="M1194" s="4"/>
      <c r="N1194" s="4"/>
      <c r="O1194" s="4"/>
      <c r="P1194" s="80"/>
      <c r="Q1194" s="80"/>
      <c r="R1194" s="80"/>
      <c r="S1194" s="80"/>
      <c r="T1194" s="80"/>
      <c r="U1194" s="80"/>
      <c r="V1194" s="80"/>
      <c r="W1194" s="80"/>
      <c r="X1194" s="80"/>
      <c r="Y1194" s="80"/>
      <c r="Z1194" s="80"/>
    </row>
    <row r="1195" spans="11:26" s="1" customFormat="1" ht="15.95" customHeight="1">
      <c r="K1195" s="4"/>
      <c r="L1195" s="4"/>
      <c r="M1195" s="4"/>
      <c r="N1195" s="4"/>
      <c r="O1195" s="4"/>
      <c r="P1195" s="80"/>
      <c r="Q1195" s="80"/>
      <c r="R1195" s="80"/>
      <c r="S1195" s="80"/>
      <c r="T1195" s="80"/>
      <c r="U1195" s="80"/>
      <c r="V1195" s="80"/>
      <c r="W1195" s="80"/>
      <c r="X1195" s="80"/>
      <c r="Y1195" s="80"/>
      <c r="Z1195" s="80"/>
    </row>
    <row r="1196" spans="11:26" s="1" customFormat="1" ht="15.95" customHeight="1">
      <c r="K1196" s="4"/>
      <c r="L1196" s="4"/>
      <c r="M1196" s="4"/>
      <c r="N1196" s="4"/>
      <c r="O1196" s="4"/>
      <c r="P1196" s="80"/>
      <c r="Q1196" s="80"/>
      <c r="R1196" s="80"/>
      <c r="S1196" s="80"/>
      <c r="T1196" s="80"/>
      <c r="U1196" s="80"/>
      <c r="V1196" s="80"/>
      <c r="W1196" s="80"/>
      <c r="X1196" s="80"/>
      <c r="Y1196" s="80"/>
      <c r="Z1196" s="80"/>
    </row>
    <row r="1197" spans="11:26" s="1" customFormat="1" ht="15.95" customHeight="1">
      <c r="K1197" s="4"/>
      <c r="L1197" s="4"/>
      <c r="M1197" s="4"/>
      <c r="N1197" s="4"/>
      <c r="O1197" s="4"/>
      <c r="P1197" s="80"/>
      <c r="Q1197" s="80"/>
      <c r="R1197" s="80"/>
      <c r="S1197" s="80"/>
      <c r="T1197" s="80"/>
      <c r="U1197" s="80"/>
      <c r="V1197" s="80"/>
      <c r="W1197" s="80"/>
      <c r="X1197" s="80"/>
      <c r="Y1197" s="80"/>
      <c r="Z1197" s="80"/>
    </row>
    <row r="1198" spans="11:26" s="1" customFormat="1" ht="15.95" customHeight="1">
      <c r="K1198" s="4"/>
      <c r="L1198" s="4"/>
      <c r="M1198" s="4"/>
      <c r="N1198" s="4"/>
      <c r="O1198" s="4"/>
      <c r="P1198" s="80"/>
      <c r="Q1198" s="80"/>
      <c r="R1198" s="80"/>
      <c r="S1198" s="80"/>
      <c r="T1198" s="80"/>
      <c r="U1198" s="80"/>
      <c r="V1198" s="80"/>
      <c r="W1198" s="80"/>
      <c r="X1198" s="80"/>
      <c r="Y1198" s="80"/>
      <c r="Z1198" s="80"/>
    </row>
    <row r="1199" spans="11:26" s="1" customFormat="1" ht="15.95" customHeight="1">
      <c r="K1199" s="4"/>
      <c r="L1199" s="4"/>
      <c r="M1199" s="4"/>
      <c r="N1199" s="4"/>
      <c r="O1199" s="4"/>
      <c r="P1199" s="80"/>
      <c r="Q1199" s="80"/>
      <c r="R1199" s="80"/>
      <c r="S1199" s="80"/>
      <c r="T1199" s="80"/>
      <c r="U1199" s="80"/>
      <c r="V1199" s="80"/>
      <c r="W1199" s="80"/>
      <c r="X1199" s="80"/>
      <c r="Y1199" s="80"/>
      <c r="Z1199" s="80"/>
    </row>
    <row r="1200" spans="11:26" s="1" customFormat="1" ht="15.95" customHeight="1">
      <c r="K1200" s="4"/>
      <c r="L1200" s="4"/>
      <c r="M1200" s="4"/>
      <c r="N1200" s="4"/>
      <c r="O1200" s="4"/>
      <c r="P1200" s="80"/>
      <c r="Q1200" s="80"/>
      <c r="R1200" s="80"/>
      <c r="S1200" s="80"/>
      <c r="T1200" s="80"/>
      <c r="U1200" s="80"/>
      <c r="V1200" s="80"/>
      <c r="W1200" s="80"/>
      <c r="X1200" s="80"/>
      <c r="Y1200" s="80"/>
      <c r="Z1200" s="80"/>
    </row>
    <row r="1201" spans="11:26" s="1" customFormat="1" ht="15.95" customHeight="1">
      <c r="K1201" s="4"/>
      <c r="L1201" s="4"/>
      <c r="M1201" s="4"/>
      <c r="N1201" s="4"/>
      <c r="O1201" s="4"/>
      <c r="P1201" s="80"/>
      <c r="Q1201" s="80"/>
      <c r="R1201" s="80"/>
      <c r="S1201" s="80"/>
      <c r="T1201" s="80"/>
      <c r="U1201" s="80"/>
      <c r="V1201" s="80"/>
      <c r="W1201" s="80"/>
      <c r="X1201" s="80"/>
      <c r="Y1201" s="80"/>
      <c r="Z1201" s="80"/>
    </row>
    <row r="1202" spans="11:26" s="1" customFormat="1" ht="15.95" customHeight="1">
      <c r="K1202" s="4"/>
      <c r="L1202" s="4"/>
      <c r="M1202" s="4"/>
      <c r="N1202" s="4"/>
      <c r="O1202" s="4"/>
      <c r="P1202" s="80"/>
      <c r="Q1202" s="80"/>
      <c r="R1202" s="80"/>
      <c r="S1202" s="80"/>
      <c r="T1202" s="80"/>
      <c r="U1202" s="80"/>
      <c r="V1202" s="80"/>
      <c r="W1202" s="80"/>
      <c r="X1202" s="80"/>
      <c r="Y1202" s="80"/>
      <c r="Z1202" s="80"/>
    </row>
    <row r="1203" spans="11:26" s="1" customFormat="1" ht="15.95" customHeight="1">
      <c r="K1203" s="4"/>
      <c r="L1203" s="4"/>
      <c r="M1203" s="4"/>
      <c r="N1203" s="4"/>
      <c r="O1203" s="4"/>
      <c r="P1203" s="80"/>
      <c r="Q1203" s="80"/>
      <c r="R1203" s="80"/>
      <c r="S1203" s="80"/>
      <c r="T1203" s="80"/>
      <c r="U1203" s="80"/>
      <c r="V1203" s="80"/>
      <c r="W1203" s="80"/>
      <c r="X1203" s="80"/>
      <c r="Y1203" s="80"/>
      <c r="Z1203" s="80"/>
    </row>
    <row r="1204" spans="11:26" s="1" customFormat="1" ht="15.95" customHeight="1">
      <c r="K1204" s="4"/>
      <c r="L1204" s="4"/>
      <c r="M1204" s="4"/>
      <c r="N1204" s="4"/>
      <c r="O1204" s="4"/>
      <c r="P1204" s="80"/>
      <c r="Q1204" s="80"/>
      <c r="R1204" s="80"/>
      <c r="S1204" s="80"/>
      <c r="T1204" s="80"/>
      <c r="U1204" s="80"/>
      <c r="V1204" s="80"/>
      <c r="W1204" s="80"/>
      <c r="X1204" s="80"/>
      <c r="Y1204" s="80"/>
      <c r="Z1204" s="80"/>
    </row>
    <row r="1205" spans="11:26" s="1" customFormat="1" ht="15.95" customHeight="1">
      <c r="K1205" s="4"/>
      <c r="L1205" s="4"/>
      <c r="M1205" s="4"/>
      <c r="N1205" s="4"/>
      <c r="O1205" s="4"/>
      <c r="P1205" s="80"/>
      <c r="Q1205" s="80"/>
      <c r="R1205" s="80"/>
      <c r="S1205" s="80"/>
      <c r="T1205" s="80"/>
      <c r="U1205" s="80"/>
      <c r="V1205" s="80"/>
      <c r="W1205" s="80"/>
      <c r="X1205" s="80"/>
      <c r="Y1205" s="80"/>
      <c r="Z1205" s="80"/>
    </row>
    <row r="1206" spans="11:26" s="1" customFormat="1" ht="15.95" customHeight="1">
      <c r="K1206" s="4"/>
      <c r="L1206" s="4"/>
      <c r="M1206" s="4"/>
      <c r="N1206" s="4"/>
      <c r="O1206" s="4"/>
      <c r="P1206" s="80"/>
      <c r="Q1206" s="80"/>
      <c r="R1206" s="80"/>
      <c r="S1206" s="80"/>
      <c r="T1206" s="80"/>
      <c r="U1206" s="80"/>
      <c r="V1206" s="80"/>
      <c r="W1206" s="80"/>
      <c r="X1206" s="80"/>
      <c r="Y1206" s="80"/>
      <c r="Z1206" s="80"/>
    </row>
    <row r="1207" spans="11:26" s="1" customFormat="1" ht="15.95" customHeight="1">
      <c r="K1207" s="4"/>
      <c r="L1207" s="4"/>
      <c r="M1207" s="4"/>
      <c r="N1207" s="4"/>
      <c r="O1207" s="4"/>
      <c r="P1207" s="80"/>
      <c r="Q1207" s="80"/>
      <c r="R1207" s="80"/>
      <c r="S1207" s="80"/>
      <c r="T1207" s="80"/>
      <c r="U1207" s="80"/>
      <c r="V1207" s="80"/>
      <c r="W1207" s="80"/>
      <c r="X1207" s="80"/>
      <c r="Y1207" s="80"/>
      <c r="Z1207" s="80"/>
    </row>
    <row r="1208" spans="11:26" s="1" customFormat="1" ht="15.95" customHeight="1">
      <c r="K1208" s="4"/>
      <c r="L1208" s="4"/>
      <c r="M1208" s="4"/>
      <c r="N1208" s="4"/>
      <c r="O1208" s="4"/>
      <c r="P1208" s="80"/>
      <c r="Q1208" s="80"/>
      <c r="R1208" s="80"/>
      <c r="S1208" s="80"/>
      <c r="T1208" s="80"/>
      <c r="U1208" s="80"/>
      <c r="V1208" s="80"/>
      <c r="W1208" s="80"/>
      <c r="X1208" s="80"/>
      <c r="Y1208" s="80"/>
      <c r="Z1208" s="80"/>
    </row>
    <row r="1209" spans="11:26" s="1" customFormat="1" ht="15.95" customHeight="1">
      <c r="K1209" s="4"/>
      <c r="L1209" s="4"/>
      <c r="M1209" s="4"/>
      <c r="N1209" s="4"/>
      <c r="O1209" s="4"/>
      <c r="P1209" s="80"/>
      <c r="Q1209" s="80"/>
      <c r="R1209" s="80"/>
      <c r="S1209" s="80"/>
      <c r="T1209" s="80"/>
      <c r="U1209" s="80"/>
      <c r="V1209" s="80"/>
      <c r="W1209" s="80"/>
      <c r="X1209" s="80"/>
      <c r="Y1209" s="80"/>
      <c r="Z1209" s="80"/>
    </row>
    <row r="1210" spans="11:26" s="1" customFormat="1" ht="15.95" customHeight="1">
      <c r="K1210" s="4"/>
      <c r="L1210" s="4"/>
      <c r="M1210" s="4"/>
      <c r="N1210" s="4"/>
      <c r="O1210" s="4"/>
      <c r="P1210" s="80"/>
      <c r="Q1210" s="80"/>
      <c r="R1210" s="80"/>
      <c r="S1210" s="80"/>
      <c r="T1210" s="80"/>
      <c r="U1210" s="80"/>
      <c r="V1210" s="80"/>
      <c r="W1210" s="80"/>
      <c r="X1210" s="80"/>
      <c r="Y1210" s="80"/>
      <c r="Z1210" s="80"/>
    </row>
    <row r="1211" spans="11:26" s="1" customFormat="1" ht="15.95" customHeight="1">
      <c r="K1211" s="4"/>
      <c r="L1211" s="4"/>
      <c r="M1211" s="4"/>
      <c r="N1211" s="4"/>
      <c r="O1211" s="4"/>
      <c r="P1211" s="80"/>
      <c r="Q1211" s="80"/>
      <c r="R1211" s="80"/>
      <c r="S1211" s="80"/>
      <c r="T1211" s="80"/>
      <c r="U1211" s="80"/>
      <c r="V1211" s="80"/>
      <c r="W1211" s="80"/>
      <c r="X1211" s="80"/>
      <c r="Y1211" s="80"/>
      <c r="Z1211" s="80"/>
    </row>
    <row r="1212" spans="11:26" s="1" customFormat="1" ht="15.95" customHeight="1">
      <c r="K1212" s="4"/>
      <c r="L1212" s="4"/>
      <c r="M1212" s="4"/>
      <c r="N1212" s="4"/>
      <c r="O1212" s="4"/>
      <c r="P1212" s="80"/>
      <c r="Q1212" s="80"/>
      <c r="R1212" s="80"/>
      <c r="S1212" s="80"/>
      <c r="T1212" s="80"/>
      <c r="U1212" s="80"/>
      <c r="V1212" s="80"/>
      <c r="W1212" s="80"/>
      <c r="X1212" s="80"/>
      <c r="Y1212" s="80"/>
      <c r="Z1212" s="80"/>
    </row>
    <row r="1213" spans="11:26" s="1" customFormat="1" ht="15.95" customHeight="1">
      <c r="K1213" s="4"/>
      <c r="L1213" s="4"/>
      <c r="M1213" s="4"/>
      <c r="N1213" s="4"/>
      <c r="O1213" s="4"/>
      <c r="P1213" s="80"/>
      <c r="Q1213" s="80"/>
      <c r="R1213" s="80"/>
      <c r="S1213" s="80"/>
      <c r="T1213" s="80"/>
      <c r="U1213" s="80"/>
      <c r="V1213" s="80"/>
      <c r="W1213" s="80"/>
      <c r="X1213" s="80"/>
      <c r="Y1213" s="80"/>
      <c r="Z1213" s="80"/>
    </row>
    <row r="1214" spans="11:26" s="1" customFormat="1" ht="15.95" customHeight="1">
      <c r="K1214" s="4"/>
      <c r="L1214" s="4"/>
      <c r="M1214" s="4"/>
      <c r="N1214" s="4"/>
      <c r="O1214" s="4"/>
      <c r="P1214" s="80"/>
      <c r="Q1214" s="80"/>
      <c r="R1214" s="80"/>
      <c r="S1214" s="80"/>
      <c r="T1214" s="80"/>
      <c r="U1214" s="80"/>
      <c r="V1214" s="80"/>
      <c r="W1214" s="80"/>
      <c r="X1214" s="80"/>
      <c r="Y1214" s="80"/>
      <c r="Z1214" s="80"/>
    </row>
    <row r="1215" spans="11:26" s="1" customFormat="1" ht="15.95" customHeight="1">
      <c r="K1215" s="4"/>
      <c r="L1215" s="4"/>
      <c r="M1215" s="4"/>
      <c r="N1215" s="4"/>
      <c r="O1215" s="4"/>
      <c r="P1215" s="80"/>
      <c r="Q1215" s="80"/>
      <c r="R1215" s="80"/>
      <c r="S1215" s="80"/>
      <c r="T1215" s="80"/>
      <c r="U1215" s="80"/>
      <c r="V1215" s="80"/>
      <c r="W1215" s="80"/>
      <c r="X1215" s="80"/>
      <c r="Y1215" s="80"/>
      <c r="Z1215" s="80"/>
    </row>
    <row r="1216" spans="11:26" s="1" customFormat="1" ht="15.95" customHeight="1">
      <c r="K1216" s="4"/>
      <c r="L1216" s="4"/>
      <c r="M1216" s="4"/>
      <c r="N1216" s="4"/>
      <c r="O1216" s="4"/>
      <c r="P1216" s="80"/>
      <c r="Q1216" s="80"/>
      <c r="R1216" s="80"/>
      <c r="S1216" s="80"/>
      <c r="T1216" s="80"/>
      <c r="U1216" s="80"/>
      <c r="V1216" s="80"/>
      <c r="W1216" s="80"/>
      <c r="X1216" s="80"/>
      <c r="Y1216" s="80"/>
      <c r="Z1216" s="80"/>
    </row>
    <row r="1217" spans="11:26" s="1" customFormat="1" ht="15.95" customHeight="1">
      <c r="K1217" s="4"/>
      <c r="L1217" s="4"/>
      <c r="M1217" s="4"/>
      <c r="N1217" s="4"/>
      <c r="O1217" s="4"/>
      <c r="P1217" s="80"/>
      <c r="Q1217" s="80"/>
      <c r="R1217" s="80"/>
      <c r="S1217" s="80"/>
      <c r="T1217" s="80"/>
      <c r="U1217" s="80"/>
      <c r="V1217" s="80"/>
      <c r="W1217" s="80"/>
      <c r="X1217" s="80"/>
      <c r="Y1217" s="80"/>
      <c r="Z1217" s="80"/>
    </row>
    <row r="1218" spans="11:26" s="1" customFormat="1" ht="15.95" customHeight="1">
      <c r="K1218" s="4"/>
      <c r="L1218" s="4"/>
      <c r="M1218" s="4"/>
      <c r="N1218" s="4"/>
      <c r="O1218" s="4"/>
      <c r="P1218" s="80"/>
      <c r="Q1218" s="80"/>
      <c r="R1218" s="80"/>
      <c r="S1218" s="80"/>
      <c r="T1218" s="80"/>
      <c r="U1218" s="80"/>
      <c r="V1218" s="80"/>
      <c r="W1218" s="80"/>
      <c r="X1218" s="80"/>
      <c r="Y1218" s="80"/>
      <c r="Z1218" s="80"/>
    </row>
    <row r="1219" spans="11:26" s="1" customFormat="1" ht="15.95" customHeight="1">
      <c r="K1219" s="4"/>
      <c r="L1219" s="4"/>
      <c r="M1219" s="4"/>
      <c r="N1219" s="4"/>
      <c r="O1219" s="4"/>
      <c r="P1219" s="80"/>
      <c r="Q1219" s="80"/>
      <c r="R1219" s="80"/>
      <c r="S1219" s="80"/>
      <c r="T1219" s="80"/>
      <c r="U1219" s="80"/>
      <c r="V1219" s="80"/>
      <c r="W1219" s="80"/>
      <c r="X1219" s="80"/>
      <c r="Y1219" s="80"/>
      <c r="Z1219" s="80"/>
    </row>
    <row r="1220" spans="11:26" s="1" customFormat="1" ht="15.95" customHeight="1">
      <c r="K1220" s="4"/>
      <c r="L1220" s="4"/>
      <c r="M1220" s="4"/>
      <c r="N1220" s="4"/>
      <c r="O1220" s="4"/>
      <c r="P1220" s="80"/>
      <c r="Q1220" s="80"/>
      <c r="R1220" s="80"/>
      <c r="S1220" s="80"/>
      <c r="T1220" s="80"/>
      <c r="U1220" s="80"/>
      <c r="V1220" s="80"/>
      <c r="W1220" s="80"/>
      <c r="X1220" s="80"/>
      <c r="Y1220" s="80"/>
      <c r="Z1220" s="80"/>
    </row>
    <row r="1221" spans="11:26" s="1" customFormat="1" ht="15.95" customHeight="1">
      <c r="K1221" s="4"/>
      <c r="L1221" s="4"/>
      <c r="M1221" s="4"/>
      <c r="N1221" s="4"/>
      <c r="O1221" s="4"/>
      <c r="P1221" s="80"/>
      <c r="Q1221" s="80"/>
      <c r="R1221" s="80"/>
      <c r="S1221" s="80"/>
      <c r="T1221" s="80"/>
      <c r="U1221" s="80"/>
      <c r="V1221" s="80"/>
      <c r="W1221" s="80"/>
      <c r="X1221" s="80"/>
      <c r="Y1221" s="80"/>
      <c r="Z1221" s="80"/>
    </row>
    <row r="1222" spans="11:26" s="1" customFormat="1" ht="15.95" customHeight="1">
      <c r="K1222" s="4"/>
      <c r="L1222" s="4"/>
      <c r="M1222" s="4"/>
      <c r="N1222" s="4"/>
      <c r="O1222" s="4"/>
      <c r="P1222" s="80"/>
      <c r="Q1222" s="80"/>
      <c r="R1222" s="80"/>
      <c r="S1222" s="80"/>
      <c r="T1222" s="80"/>
      <c r="U1222" s="80"/>
      <c r="V1222" s="80"/>
      <c r="W1222" s="80"/>
      <c r="X1222" s="80"/>
      <c r="Y1222" s="80"/>
      <c r="Z1222" s="80"/>
    </row>
    <row r="1223" spans="11:26" s="1" customFormat="1" ht="15.95" customHeight="1">
      <c r="K1223" s="4"/>
      <c r="L1223" s="4"/>
      <c r="M1223" s="4"/>
      <c r="N1223" s="4"/>
      <c r="O1223" s="4"/>
      <c r="P1223" s="80"/>
      <c r="Q1223" s="80"/>
      <c r="R1223" s="80"/>
      <c r="S1223" s="80"/>
      <c r="T1223" s="80"/>
      <c r="U1223" s="80"/>
      <c r="V1223" s="80"/>
      <c r="W1223" s="80"/>
      <c r="X1223" s="80"/>
      <c r="Y1223" s="80"/>
      <c r="Z1223" s="80"/>
    </row>
    <row r="1224" spans="11:26" s="1" customFormat="1" ht="15.95" customHeight="1">
      <c r="K1224" s="4"/>
      <c r="L1224" s="4"/>
      <c r="M1224" s="4"/>
      <c r="N1224" s="4"/>
      <c r="O1224" s="4"/>
      <c r="P1224" s="80"/>
      <c r="Q1224" s="80"/>
      <c r="R1224" s="80"/>
      <c r="S1224" s="80"/>
      <c r="T1224" s="80"/>
      <c r="U1224" s="80"/>
      <c r="V1224" s="80"/>
      <c r="W1224" s="80"/>
      <c r="X1224" s="80"/>
      <c r="Y1224" s="80"/>
      <c r="Z1224" s="80"/>
    </row>
    <row r="1225" spans="11:26" s="1" customFormat="1" ht="15.95" customHeight="1">
      <c r="K1225" s="4"/>
      <c r="L1225" s="4"/>
      <c r="M1225" s="4"/>
      <c r="N1225" s="4"/>
      <c r="O1225" s="4"/>
      <c r="P1225" s="80"/>
      <c r="Q1225" s="80"/>
      <c r="R1225" s="80"/>
      <c r="S1225" s="80"/>
      <c r="T1225" s="80"/>
      <c r="U1225" s="80"/>
      <c r="V1225" s="80"/>
      <c r="W1225" s="80"/>
      <c r="X1225" s="80"/>
      <c r="Y1225" s="80"/>
      <c r="Z1225" s="80"/>
    </row>
    <row r="1226" spans="11:26" s="1" customFormat="1" ht="15.95" customHeight="1">
      <c r="K1226" s="4"/>
      <c r="L1226" s="4"/>
      <c r="M1226" s="4"/>
      <c r="N1226" s="4"/>
      <c r="O1226" s="4"/>
      <c r="P1226" s="80"/>
      <c r="Q1226" s="80"/>
      <c r="R1226" s="80"/>
      <c r="S1226" s="80"/>
      <c r="T1226" s="80"/>
      <c r="U1226" s="80"/>
      <c r="V1226" s="80"/>
      <c r="W1226" s="80"/>
      <c r="X1226" s="80"/>
      <c r="Y1226" s="80"/>
      <c r="Z1226" s="80"/>
    </row>
    <row r="1227" spans="11:26" s="1" customFormat="1" ht="15.95" customHeight="1">
      <c r="K1227" s="4"/>
      <c r="L1227" s="4"/>
      <c r="M1227" s="4"/>
      <c r="N1227" s="4"/>
      <c r="O1227" s="4"/>
      <c r="P1227" s="80"/>
      <c r="Q1227" s="80"/>
      <c r="R1227" s="80"/>
      <c r="S1227" s="80"/>
      <c r="T1227" s="80"/>
      <c r="U1227" s="80"/>
      <c r="V1227" s="80"/>
      <c r="W1227" s="80"/>
      <c r="X1227" s="80"/>
      <c r="Y1227" s="80"/>
      <c r="Z1227" s="80"/>
    </row>
    <row r="1228" spans="11:26" s="1" customFormat="1" ht="15.95" customHeight="1">
      <c r="K1228" s="4"/>
      <c r="L1228" s="4"/>
      <c r="M1228" s="4"/>
      <c r="N1228" s="4"/>
      <c r="O1228" s="4"/>
      <c r="P1228" s="80"/>
      <c r="Q1228" s="80"/>
      <c r="R1228" s="80"/>
      <c r="S1228" s="80"/>
      <c r="T1228" s="80"/>
      <c r="U1228" s="80"/>
      <c r="V1228" s="80"/>
      <c r="W1228" s="80"/>
      <c r="X1228" s="80"/>
      <c r="Y1228" s="80"/>
      <c r="Z1228" s="80"/>
    </row>
    <row r="1229" spans="11:26" s="1" customFormat="1" ht="15.95" customHeight="1">
      <c r="K1229" s="4"/>
      <c r="L1229" s="4"/>
      <c r="M1229" s="4"/>
      <c r="N1229" s="4"/>
      <c r="O1229" s="4"/>
      <c r="P1229" s="80"/>
      <c r="Q1229" s="80"/>
      <c r="R1229" s="80"/>
      <c r="S1229" s="80"/>
      <c r="T1229" s="80"/>
      <c r="U1229" s="80"/>
      <c r="V1229" s="80"/>
      <c r="W1229" s="80"/>
      <c r="X1229" s="80"/>
      <c r="Y1229" s="80"/>
      <c r="Z1229" s="80"/>
    </row>
    <row r="1230" spans="11:26" s="1" customFormat="1" ht="15.95" customHeight="1">
      <c r="K1230" s="4"/>
      <c r="L1230" s="4"/>
      <c r="M1230" s="4"/>
      <c r="N1230" s="4"/>
      <c r="O1230" s="4"/>
      <c r="P1230" s="80"/>
      <c r="Q1230" s="80"/>
      <c r="R1230" s="80"/>
      <c r="S1230" s="80"/>
      <c r="T1230" s="80"/>
      <c r="U1230" s="80"/>
      <c r="V1230" s="80"/>
      <c r="W1230" s="80"/>
      <c r="X1230" s="80"/>
      <c r="Y1230" s="80"/>
      <c r="Z1230" s="80"/>
    </row>
    <row r="1231" spans="11:26" s="1" customFormat="1" ht="15.95" customHeight="1">
      <c r="K1231" s="4"/>
      <c r="L1231" s="4"/>
      <c r="M1231" s="4"/>
      <c r="N1231" s="4"/>
      <c r="O1231" s="4"/>
      <c r="P1231" s="80"/>
      <c r="Q1231" s="80"/>
      <c r="R1231" s="80"/>
      <c r="S1231" s="80"/>
      <c r="T1231" s="80"/>
      <c r="U1231" s="80"/>
      <c r="V1231" s="80"/>
      <c r="W1231" s="80"/>
      <c r="X1231" s="80"/>
      <c r="Y1231" s="80"/>
      <c r="Z1231" s="80"/>
    </row>
    <row r="1232" spans="11:26" s="1" customFormat="1" ht="15.95" customHeight="1">
      <c r="K1232" s="4"/>
      <c r="L1232" s="4"/>
      <c r="M1232" s="4"/>
      <c r="N1232" s="4"/>
      <c r="O1232" s="4"/>
      <c r="P1232" s="80"/>
      <c r="Q1232" s="80"/>
      <c r="R1232" s="80"/>
      <c r="S1232" s="80"/>
      <c r="T1232" s="80"/>
      <c r="U1232" s="80"/>
      <c r="V1232" s="80"/>
      <c r="W1232" s="80"/>
      <c r="X1232" s="80"/>
      <c r="Y1232" s="80"/>
      <c r="Z1232" s="80"/>
    </row>
    <row r="1233" spans="11:26" s="1" customFormat="1" ht="15.95" customHeight="1">
      <c r="K1233" s="4"/>
      <c r="L1233" s="4"/>
      <c r="M1233" s="4"/>
      <c r="N1233" s="4"/>
      <c r="O1233" s="4"/>
      <c r="P1233" s="80"/>
      <c r="Q1233" s="80"/>
      <c r="R1233" s="80"/>
      <c r="S1233" s="80"/>
      <c r="T1233" s="80"/>
      <c r="U1233" s="80"/>
      <c r="V1233" s="80"/>
      <c r="W1233" s="80"/>
      <c r="X1233" s="80"/>
      <c r="Y1233" s="80"/>
      <c r="Z1233" s="80"/>
    </row>
    <row r="1234" spans="11:26" s="1" customFormat="1" ht="15.95" customHeight="1">
      <c r="K1234" s="4"/>
      <c r="L1234" s="4"/>
      <c r="M1234" s="4"/>
      <c r="N1234" s="4"/>
      <c r="O1234" s="4"/>
      <c r="P1234" s="80"/>
      <c r="Q1234" s="80"/>
      <c r="R1234" s="80"/>
      <c r="S1234" s="80"/>
      <c r="T1234" s="80"/>
      <c r="U1234" s="80"/>
      <c r="V1234" s="80"/>
      <c r="W1234" s="80"/>
      <c r="X1234" s="80"/>
      <c r="Y1234" s="80"/>
      <c r="Z1234" s="80"/>
    </row>
    <row r="1235" spans="11:26" s="1" customFormat="1" ht="15.95" customHeight="1">
      <c r="K1235" s="4"/>
      <c r="L1235" s="4"/>
      <c r="M1235" s="4"/>
      <c r="N1235" s="4"/>
      <c r="O1235" s="4"/>
      <c r="P1235" s="80"/>
      <c r="Q1235" s="80"/>
      <c r="R1235" s="80"/>
      <c r="S1235" s="80"/>
      <c r="T1235" s="80"/>
      <c r="U1235" s="80"/>
      <c r="V1235" s="80"/>
      <c r="W1235" s="80"/>
      <c r="X1235" s="80"/>
      <c r="Y1235" s="80"/>
      <c r="Z1235" s="80"/>
    </row>
    <row r="1236" spans="11:26" s="1" customFormat="1" ht="15.95" customHeight="1">
      <c r="K1236" s="4"/>
      <c r="L1236" s="4"/>
      <c r="M1236" s="4"/>
      <c r="N1236" s="4"/>
      <c r="O1236" s="4"/>
      <c r="P1236" s="80"/>
      <c r="Q1236" s="80"/>
      <c r="R1236" s="80"/>
      <c r="S1236" s="80"/>
      <c r="T1236" s="80"/>
      <c r="U1236" s="80"/>
      <c r="V1236" s="80"/>
      <c r="W1236" s="80"/>
      <c r="X1236" s="80"/>
      <c r="Y1236" s="80"/>
      <c r="Z1236" s="80"/>
    </row>
    <row r="1237" spans="11:26" s="1" customFormat="1" ht="15.95" customHeight="1">
      <c r="K1237" s="4"/>
      <c r="L1237" s="4"/>
      <c r="M1237" s="4"/>
      <c r="N1237" s="4"/>
      <c r="O1237" s="4"/>
      <c r="P1237" s="80"/>
      <c r="Q1237" s="80"/>
      <c r="R1237" s="80"/>
      <c r="S1237" s="80"/>
      <c r="T1237" s="80"/>
      <c r="U1237" s="80"/>
      <c r="V1237" s="80"/>
      <c r="W1237" s="80"/>
      <c r="X1237" s="80"/>
      <c r="Y1237" s="80"/>
      <c r="Z1237" s="80"/>
    </row>
    <row r="1238" spans="11:26" s="1" customFormat="1" ht="15.95" customHeight="1">
      <c r="K1238" s="4"/>
      <c r="L1238" s="4"/>
      <c r="M1238" s="4"/>
      <c r="N1238" s="4"/>
      <c r="O1238" s="4"/>
      <c r="P1238" s="80"/>
      <c r="Q1238" s="80"/>
      <c r="R1238" s="80"/>
      <c r="S1238" s="80"/>
      <c r="T1238" s="80"/>
      <c r="U1238" s="80"/>
      <c r="V1238" s="80"/>
      <c r="W1238" s="80"/>
      <c r="X1238" s="80"/>
      <c r="Y1238" s="80"/>
      <c r="Z1238" s="80"/>
    </row>
    <row r="1239" spans="11:26" s="1" customFormat="1" ht="15.95" customHeight="1">
      <c r="K1239" s="4"/>
      <c r="L1239" s="4"/>
      <c r="M1239" s="4"/>
      <c r="N1239" s="4"/>
      <c r="O1239" s="4"/>
      <c r="P1239" s="80"/>
      <c r="Q1239" s="80"/>
      <c r="R1239" s="80"/>
      <c r="S1239" s="80"/>
      <c r="T1239" s="80"/>
      <c r="U1239" s="80"/>
      <c r="V1239" s="80"/>
      <c r="W1239" s="80"/>
      <c r="X1239" s="80"/>
      <c r="Y1239" s="80"/>
      <c r="Z1239" s="80"/>
    </row>
    <row r="1240" spans="11:26" s="1" customFormat="1" ht="15.95" customHeight="1">
      <c r="K1240" s="4"/>
      <c r="L1240" s="4"/>
      <c r="M1240" s="4"/>
      <c r="N1240" s="4"/>
      <c r="O1240" s="4"/>
      <c r="P1240" s="80"/>
      <c r="Q1240" s="80"/>
      <c r="R1240" s="80"/>
      <c r="S1240" s="80"/>
      <c r="T1240" s="80"/>
      <c r="U1240" s="80"/>
      <c r="V1240" s="80"/>
      <c r="W1240" s="80"/>
      <c r="X1240" s="80"/>
      <c r="Y1240" s="80"/>
      <c r="Z1240" s="80"/>
    </row>
    <row r="1241" spans="11:26" s="1" customFormat="1" ht="15.95" customHeight="1">
      <c r="K1241" s="4"/>
      <c r="L1241" s="4"/>
      <c r="M1241" s="4"/>
      <c r="N1241" s="4"/>
      <c r="O1241" s="4"/>
      <c r="P1241" s="80"/>
      <c r="Q1241" s="80"/>
      <c r="R1241" s="80"/>
      <c r="S1241" s="80"/>
      <c r="T1241" s="80"/>
      <c r="U1241" s="80"/>
      <c r="V1241" s="80"/>
      <c r="W1241" s="80"/>
      <c r="X1241" s="80"/>
      <c r="Y1241" s="80"/>
      <c r="Z1241" s="80"/>
    </row>
    <row r="1242" spans="11:26" s="1" customFormat="1" ht="15.95" customHeight="1">
      <c r="K1242" s="4"/>
      <c r="L1242" s="4"/>
      <c r="M1242" s="4"/>
      <c r="N1242" s="4"/>
      <c r="O1242" s="4"/>
      <c r="P1242" s="80"/>
      <c r="Q1242" s="80"/>
      <c r="R1242" s="80"/>
      <c r="S1242" s="80"/>
      <c r="T1242" s="80"/>
      <c r="U1242" s="80"/>
      <c r="V1242" s="80"/>
      <c r="W1242" s="80"/>
      <c r="X1242" s="80"/>
      <c r="Y1242" s="80"/>
      <c r="Z1242" s="80"/>
    </row>
    <row r="1243" spans="11:26" s="1" customFormat="1" ht="15.95" customHeight="1">
      <c r="K1243" s="4"/>
      <c r="L1243" s="4"/>
      <c r="M1243" s="4"/>
      <c r="N1243" s="4"/>
      <c r="O1243" s="4"/>
      <c r="P1243" s="80"/>
      <c r="Q1243" s="80"/>
      <c r="R1243" s="80"/>
      <c r="S1243" s="80"/>
      <c r="T1243" s="80"/>
      <c r="U1243" s="80"/>
      <c r="V1243" s="80"/>
      <c r="W1243" s="80"/>
      <c r="X1243" s="80"/>
      <c r="Y1243" s="80"/>
      <c r="Z1243" s="80"/>
    </row>
    <row r="1244" spans="11:26" s="1" customFormat="1" ht="15.95" customHeight="1">
      <c r="K1244" s="4"/>
      <c r="L1244" s="4"/>
      <c r="M1244" s="4"/>
      <c r="N1244" s="4"/>
      <c r="O1244" s="4"/>
      <c r="P1244" s="80"/>
      <c r="Q1244" s="80"/>
      <c r="R1244" s="80"/>
      <c r="S1244" s="80"/>
      <c r="T1244" s="80"/>
      <c r="U1244" s="80"/>
      <c r="V1244" s="80"/>
      <c r="W1244" s="80"/>
      <c r="X1244" s="80"/>
      <c r="Y1244" s="80"/>
      <c r="Z1244" s="80"/>
    </row>
    <row r="1245" spans="11:26" s="1" customFormat="1" ht="15.95" customHeight="1">
      <c r="K1245" s="4"/>
      <c r="L1245" s="4"/>
      <c r="M1245" s="4"/>
      <c r="N1245" s="4"/>
      <c r="O1245" s="4"/>
      <c r="P1245" s="80"/>
      <c r="Q1245" s="80"/>
      <c r="R1245" s="80"/>
      <c r="S1245" s="80"/>
      <c r="T1245" s="80"/>
      <c r="U1245" s="80"/>
      <c r="V1245" s="80"/>
      <c r="W1245" s="80"/>
      <c r="X1245" s="80"/>
      <c r="Y1245" s="80"/>
      <c r="Z1245" s="80"/>
    </row>
    <row r="1246" spans="11:26" s="1" customFormat="1" ht="15.95" customHeight="1">
      <c r="K1246" s="4"/>
      <c r="L1246" s="4"/>
      <c r="M1246" s="4"/>
      <c r="N1246" s="4"/>
      <c r="O1246" s="4"/>
      <c r="P1246" s="80"/>
      <c r="Q1246" s="80"/>
      <c r="R1246" s="80"/>
      <c r="S1246" s="80"/>
      <c r="T1246" s="80"/>
      <c r="U1246" s="80"/>
      <c r="V1246" s="80"/>
      <c r="W1246" s="80"/>
      <c r="X1246" s="80"/>
      <c r="Y1246" s="80"/>
      <c r="Z1246" s="80"/>
    </row>
    <row r="1247" spans="11:26" s="1" customFormat="1" ht="15.95" customHeight="1">
      <c r="K1247" s="4"/>
      <c r="L1247" s="4"/>
      <c r="M1247" s="4"/>
      <c r="N1247" s="4"/>
      <c r="O1247" s="4"/>
      <c r="P1247" s="80"/>
      <c r="Q1247" s="80"/>
      <c r="R1247" s="80"/>
      <c r="S1247" s="80"/>
      <c r="T1247" s="80"/>
      <c r="U1247" s="80"/>
      <c r="V1247" s="80"/>
      <c r="W1247" s="80"/>
      <c r="X1247" s="80"/>
      <c r="Y1247" s="80"/>
      <c r="Z1247" s="80"/>
    </row>
    <row r="1248" spans="11:26" s="1" customFormat="1" ht="15.95" customHeight="1">
      <c r="K1248" s="4"/>
      <c r="L1248" s="4"/>
      <c r="M1248" s="4"/>
      <c r="N1248" s="4"/>
      <c r="O1248" s="4"/>
      <c r="P1248" s="80"/>
      <c r="Q1248" s="80"/>
      <c r="R1248" s="80"/>
      <c r="S1248" s="80"/>
      <c r="T1248" s="80"/>
      <c r="U1248" s="80"/>
      <c r="V1248" s="80"/>
      <c r="W1248" s="80"/>
      <c r="X1248" s="80"/>
      <c r="Y1248" s="80"/>
      <c r="Z1248" s="80"/>
    </row>
    <row r="1249" spans="11:26" s="1" customFormat="1" ht="15.95" customHeight="1">
      <c r="K1249" s="4"/>
      <c r="L1249" s="4"/>
      <c r="M1249" s="4"/>
      <c r="N1249" s="4"/>
      <c r="O1249" s="4"/>
      <c r="P1249" s="80"/>
      <c r="Q1249" s="80"/>
      <c r="R1249" s="80"/>
      <c r="S1249" s="80"/>
      <c r="T1249" s="80"/>
      <c r="U1249" s="80"/>
      <c r="V1249" s="80"/>
      <c r="W1249" s="80"/>
      <c r="X1249" s="80"/>
      <c r="Y1249" s="80"/>
      <c r="Z1249" s="80"/>
    </row>
    <row r="1250" spans="11:26" s="1" customFormat="1" ht="15.95" customHeight="1">
      <c r="K1250" s="4"/>
      <c r="L1250" s="4"/>
      <c r="M1250" s="4"/>
      <c r="N1250" s="4"/>
      <c r="O1250" s="4"/>
      <c r="P1250" s="80"/>
      <c r="Q1250" s="80"/>
      <c r="R1250" s="80"/>
      <c r="S1250" s="80"/>
      <c r="T1250" s="80"/>
      <c r="U1250" s="80"/>
      <c r="V1250" s="80"/>
      <c r="W1250" s="80"/>
      <c r="X1250" s="80"/>
      <c r="Y1250" s="80"/>
      <c r="Z1250" s="80"/>
    </row>
    <row r="1251" spans="11:26" s="1" customFormat="1" ht="15.95" customHeight="1">
      <c r="K1251" s="4"/>
      <c r="L1251" s="4"/>
      <c r="M1251" s="4"/>
      <c r="N1251" s="4"/>
      <c r="O1251" s="4"/>
      <c r="P1251" s="80"/>
      <c r="Q1251" s="80"/>
      <c r="R1251" s="80"/>
      <c r="S1251" s="80"/>
      <c r="T1251" s="80"/>
      <c r="U1251" s="80"/>
      <c r="V1251" s="80"/>
      <c r="W1251" s="80"/>
      <c r="X1251" s="80"/>
      <c r="Y1251" s="80"/>
      <c r="Z1251" s="80"/>
    </row>
    <row r="1252" spans="11:26" s="1" customFormat="1" ht="15.95" customHeight="1">
      <c r="K1252" s="4"/>
      <c r="L1252" s="4"/>
      <c r="M1252" s="4"/>
      <c r="N1252" s="4"/>
      <c r="O1252" s="4"/>
      <c r="P1252" s="80"/>
      <c r="Q1252" s="80"/>
      <c r="R1252" s="80"/>
      <c r="S1252" s="80"/>
      <c r="T1252" s="80"/>
      <c r="U1252" s="80"/>
      <c r="V1252" s="80"/>
      <c r="W1252" s="80"/>
      <c r="X1252" s="80"/>
      <c r="Y1252" s="80"/>
      <c r="Z1252" s="80"/>
    </row>
    <row r="1253" spans="11:26" s="1" customFormat="1" ht="15.95" customHeight="1">
      <c r="K1253" s="4"/>
      <c r="L1253" s="4"/>
      <c r="M1253" s="4"/>
      <c r="N1253" s="4"/>
      <c r="O1253" s="4"/>
      <c r="P1253" s="80"/>
      <c r="Q1253" s="80"/>
      <c r="R1253" s="80"/>
      <c r="S1253" s="80"/>
      <c r="T1253" s="80"/>
      <c r="U1253" s="80"/>
      <c r="V1253" s="80"/>
      <c r="W1253" s="80"/>
      <c r="X1253" s="80"/>
      <c r="Y1253" s="80"/>
      <c r="Z1253" s="80"/>
    </row>
    <row r="1254" spans="11:26" s="1" customFormat="1" ht="15.95" customHeight="1">
      <c r="K1254" s="4"/>
      <c r="L1254" s="4"/>
      <c r="M1254" s="4"/>
      <c r="N1254" s="4"/>
      <c r="O1254" s="4"/>
      <c r="P1254" s="80"/>
      <c r="Q1254" s="80"/>
      <c r="R1254" s="80"/>
      <c r="S1254" s="80"/>
      <c r="T1254" s="80"/>
      <c r="U1254" s="80"/>
      <c r="V1254" s="80"/>
      <c r="W1254" s="80"/>
      <c r="X1254" s="80"/>
      <c r="Y1254" s="80"/>
      <c r="Z1254" s="80"/>
    </row>
    <row r="1255" spans="11:26" s="1" customFormat="1" ht="15.95" customHeight="1">
      <c r="K1255" s="4"/>
      <c r="L1255" s="4"/>
      <c r="M1255" s="4"/>
      <c r="N1255" s="4"/>
      <c r="O1255" s="4"/>
      <c r="P1255" s="80"/>
      <c r="Q1255" s="80"/>
      <c r="R1255" s="80"/>
      <c r="S1255" s="80"/>
      <c r="T1255" s="80"/>
      <c r="U1255" s="80"/>
      <c r="V1255" s="80"/>
      <c r="W1255" s="80"/>
      <c r="X1255" s="80"/>
      <c r="Y1255" s="80"/>
      <c r="Z1255" s="80"/>
    </row>
    <row r="1256" spans="11:26" s="1" customFormat="1" ht="15.95" customHeight="1">
      <c r="K1256" s="4"/>
      <c r="L1256" s="4"/>
      <c r="M1256" s="4"/>
      <c r="N1256" s="4"/>
      <c r="O1256" s="4"/>
      <c r="P1256" s="80"/>
      <c r="Q1256" s="80"/>
      <c r="R1256" s="80"/>
      <c r="S1256" s="80"/>
      <c r="T1256" s="80"/>
      <c r="U1256" s="80"/>
      <c r="V1256" s="80"/>
      <c r="W1256" s="80"/>
      <c r="X1256" s="80"/>
      <c r="Y1256" s="80"/>
      <c r="Z1256" s="80"/>
    </row>
    <row r="1257" spans="11:26" s="1" customFormat="1" ht="15.95" customHeight="1">
      <c r="K1257" s="4"/>
      <c r="L1257" s="4"/>
      <c r="M1257" s="4"/>
      <c r="N1257" s="4"/>
      <c r="O1257" s="4"/>
      <c r="P1257" s="80"/>
      <c r="Q1257" s="80"/>
      <c r="R1257" s="80"/>
      <c r="S1257" s="80"/>
      <c r="T1257" s="80"/>
      <c r="U1257" s="80"/>
      <c r="V1257" s="80"/>
      <c r="W1257" s="80"/>
      <c r="X1257" s="80"/>
      <c r="Y1257" s="80"/>
      <c r="Z1257" s="80"/>
    </row>
    <row r="1258" spans="11:26" s="1" customFormat="1" ht="15.95" customHeight="1">
      <c r="K1258" s="4"/>
      <c r="L1258" s="4"/>
      <c r="M1258" s="4"/>
      <c r="N1258" s="4"/>
      <c r="O1258" s="4"/>
      <c r="P1258" s="80"/>
      <c r="Q1258" s="80"/>
      <c r="R1258" s="80"/>
      <c r="S1258" s="80"/>
      <c r="T1258" s="80"/>
      <c r="U1258" s="80"/>
      <c r="V1258" s="80"/>
      <c r="W1258" s="80"/>
      <c r="X1258" s="80"/>
      <c r="Y1258" s="80"/>
      <c r="Z1258" s="80"/>
    </row>
    <row r="1259" spans="11:26" s="1" customFormat="1" ht="15.95" customHeight="1">
      <c r="K1259" s="4"/>
      <c r="L1259" s="4"/>
      <c r="M1259" s="4"/>
      <c r="N1259" s="4"/>
      <c r="O1259" s="4"/>
      <c r="P1259" s="80"/>
      <c r="Q1259" s="80"/>
      <c r="R1259" s="80"/>
      <c r="S1259" s="80"/>
      <c r="T1259" s="80"/>
      <c r="U1259" s="80"/>
      <c r="V1259" s="80"/>
      <c r="W1259" s="80"/>
      <c r="X1259" s="80"/>
      <c r="Y1259" s="80"/>
      <c r="Z1259" s="80"/>
    </row>
    <row r="1260" spans="11:26" s="1" customFormat="1" ht="15.95" customHeight="1">
      <c r="K1260" s="4"/>
      <c r="L1260" s="4"/>
      <c r="M1260" s="4"/>
      <c r="N1260" s="4"/>
      <c r="O1260" s="4"/>
      <c r="P1260" s="80"/>
      <c r="Q1260" s="80"/>
      <c r="R1260" s="80"/>
      <c r="S1260" s="80"/>
      <c r="T1260" s="80"/>
      <c r="U1260" s="80"/>
      <c r="V1260" s="80"/>
      <c r="W1260" s="80"/>
      <c r="X1260" s="80"/>
      <c r="Y1260" s="80"/>
      <c r="Z1260" s="80"/>
    </row>
    <row r="1261" spans="11:26" s="1" customFormat="1" ht="15.95" customHeight="1">
      <c r="K1261" s="4"/>
      <c r="L1261" s="4"/>
      <c r="M1261" s="4"/>
      <c r="N1261" s="4"/>
      <c r="O1261" s="4"/>
      <c r="P1261" s="80"/>
      <c r="Q1261" s="80"/>
      <c r="R1261" s="80"/>
      <c r="S1261" s="80"/>
      <c r="T1261" s="80"/>
      <c r="U1261" s="80"/>
      <c r="V1261" s="80"/>
      <c r="W1261" s="80"/>
      <c r="X1261" s="80"/>
      <c r="Y1261" s="80"/>
      <c r="Z1261" s="80"/>
    </row>
    <row r="1262" spans="11:26" s="1" customFormat="1" ht="15.95" customHeight="1">
      <c r="K1262" s="4"/>
      <c r="L1262" s="4"/>
      <c r="M1262" s="4"/>
      <c r="N1262" s="4"/>
      <c r="O1262" s="4"/>
      <c r="P1262" s="80"/>
      <c r="Q1262" s="80"/>
      <c r="R1262" s="80"/>
      <c r="S1262" s="80"/>
      <c r="T1262" s="80"/>
      <c r="U1262" s="80"/>
      <c r="V1262" s="80"/>
      <c r="W1262" s="80"/>
      <c r="X1262" s="80"/>
      <c r="Y1262" s="80"/>
      <c r="Z1262" s="80"/>
    </row>
    <row r="1263" spans="11:26" s="1" customFormat="1" ht="15.95" customHeight="1">
      <c r="K1263" s="4"/>
      <c r="L1263" s="4"/>
      <c r="M1263" s="4"/>
      <c r="N1263" s="4"/>
      <c r="O1263" s="4"/>
      <c r="P1263" s="80"/>
      <c r="Q1263" s="80"/>
      <c r="R1263" s="80"/>
      <c r="S1263" s="80"/>
      <c r="T1263" s="80"/>
      <c r="U1263" s="80"/>
      <c r="V1263" s="80"/>
      <c r="W1263" s="80"/>
      <c r="X1263" s="80"/>
      <c r="Y1263" s="80"/>
      <c r="Z1263" s="80"/>
    </row>
    <row r="1264" spans="11:26" s="1" customFormat="1" ht="15.95" customHeight="1">
      <c r="K1264" s="4"/>
      <c r="L1264" s="4"/>
      <c r="M1264" s="4"/>
      <c r="N1264" s="4"/>
      <c r="O1264" s="4"/>
      <c r="P1264" s="80"/>
      <c r="Q1264" s="80"/>
      <c r="R1264" s="80"/>
      <c r="S1264" s="80"/>
      <c r="T1264" s="80"/>
      <c r="U1264" s="80"/>
      <c r="V1264" s="80"/>
      <c r="W1264" s="80"/>
      <c r="X1264" s="80"/>
      <c r="Y1264" s="80"/>
      <c r="Z1264" s="80"/>
    </row>
    <row r="1265" spans="11:26" s="1" customFormat="1" ht="15.95" customHeight="1">
      <c r="K1265" s="4"/>
      <c r="L1265" s="4"/>
      <c r="M1265" s="4"/>
      <c r="N1265" s="4"/>
      <c r="O1265" s="4"/>
      <c r="P1265" s="80"/>
      <c r="Q1265" s="80"/>
      <c r="R1265" s="80"/>
      <c r="S1265" s="80"/>
      <c r="T1265" s="80"/>
      <c r="U1265" s="80"/>
      <c r="V1265" s="80"/>
      <c r="W1265" s="80"/>
      <c r="X1265" s="80"/>
      <c r="Y1265" s="80"/>
      <c r="Z1265" s="80"/>
    </row>
    <row r="1266" spans="11:26" s="1" customFormat="1" ht="15.95" customHeight="1">
      <c r="K1266" s="4"/>
      <c r="L1266" s="4"/>
      <c r="M1266" s="4"/>
      <c r="N1266" s="4"/>
      <c r="O1266" s="4"/>
      <c r="P1266" s="80"/>
      <c r="Q1266" s="80"/>
      <c r="R1266" s="80"/>
      <c r="S1266" s="80"/>
      <c r="T1266" s="80"/>
      <c r="U1266" s="80"/>
      <c r="V1266" s="80"/>
      <c r="W1266" s="80"/>
      <c r="X1266" s="80"/>
      <c r="Y1266" s="80"/>
      <c r="Z1266" s="80"/>
    </row>
    <row r="1267" spans="11:26" s="1" customFormat="1" ht="15.95" customHeight="1">
      <c r="K1267" s="4"/>
      <c r="L1267" s="4"/>
      <c r="M1267" s="4"/>
      <c r="N1267" s="4"/>
      <c r="O1267" s="4"/>
      <c r="P1267" s="80"/>
      <c r="Q1267" s="80"/>
      <c r="R1267" s="80"/>
      <c r="S1267" s="80"/>
      <c r="T1267" s="80"/>
      <c r="U1267" s="80"/>
      <c r="V1267" s="80"/>
      <c r="W1267" s="80"/>
      <c r="X1267" s="80"/>
      <c r="Y1267" s="80"/>
      <c r="Z1267" s="80"/>
    </row>
    <row r="1268" spans="11:26" s="1" customFormat="1" ht="15.95" customHeight="1">
      <c r="K1268" s="4"/>
      <c r="L1268" s="4"/>
      <c r="M1268" s="4"/>
      <c r="N1268" s="4"/>
      <c r="O1268" s="4"/>
      <c r="P1268" s="80"/>
      <c r="Q1268" s="80"/>
      <c r="R1268" s="80"/>
      <c r="S1268" s="80"/>
      <c r="T1268" s="80"/>
      <c r="U1268" s="80"/>
      <c r="V1268" s="80"/>
      <c r="W1268" s="80"/>
      <c r="X1268" s="80"/>
      <c r="Y1268" s="80"/>
      <c r="Z1268" s="80"/>
    </row>
    <row r="1269" spans="11:26" s="1" customFormat="1" ht="15.95" customHeight="1">
      <c r="K1269" s="4"/>
      <c r="L1269" s="4"/>
      <c r="M1269" s="4"/>
      <c r="N1269" s="4"/>
      <c r="O1269" s="4"/>
      <c r="P1269" s="80"/>
      <c r="Q1269" s="80"/>
      <c r="R1269" s="80"/>
      <c r="S1269" s="80"/>
      <c r="T1269" s="80"/>
      <c r="U1269" s="80"/>
      <c r="V1269" s="80"/>
      <c r="W1269" s="80"/>
      <c r="X1269" s="80"/>
      <c r="Y1269" s="80"/>
      <c r="Z1269" s="80"/>
    </row>
    <row r="1270" spans="11:26" s="1" customFormat="1" ht="15.95" customHeight="1">
      <c r="K1270" s="4"/>
      <c r="L1270" s="4"/>
      <c r="M1270" s="4"/>
      <c r="N1270" s="4"/>
      <c r="O1270" s="4"/>
      <c r="P1270" s="80"/>
      <c r="Q1270" s="80"/>
      <c r="R1270" s="80"/>
      <c r="S1270" s="80"/>
      <c r="T1270" s="80"/>
      <c r="U1270" s="80"/>
      <c r="V1270" s="80"/>
      <c r="W1270" s="80"/>
      <c r="X1270" s="80"/>
      <c r="Y1270" s="80"/>
      <c r="Z1270" s="80"/>
    </row>
    <row r="1271" spans="11:26" s="1" customFormat="1" ht="15.95" customHeight="1">
      <c r="K1271" s="4"/>
      <c r="L1271" s="4"/>
      <c r="M1271" s="4"/>
      <c r="N1271" s="4"/>
      <c r="O1271" s="4"/>
      <c r="P1271" s="80"/>
      <c r="Q1271" s="80"/>
      <c r="R1271" s="80"/>
      <c r="S1271" s="80"/>
      <c r="T1271" s="80"/>
      <c r="U1271" s="80"/>
      <c r="V1271" s="80"/>
      <c r="W1271" s="80"/>
      <c r="X1271" s="80"/>
      <c r="Y1271" s="80"/>
      <c r="Z1271" s="80"/>
    </row>
    <row r="1272" spans="11:26" s="1" customFormat="1" ht="15.95" customHeight="1">
      <c r="K1272" s="4"/>
      <c r="L1272" s="4"/>
      <c r="M1272" s="4"/>
      <c r="N1272" s="4"/>
      <c r="O1272" s="4"/>
      <c r="P1272" s="80"/>
      <c r="Q1272" s="80"/>
      <c r="R1272" s="80"/>
      <c r="S1272" s="80"/>
      <c r="T1272" s="80"/>
      <c r="U1272" s="80"/>
      <c r="V1272" s="80"/>
      <c r="W1272" s="80"/>
      <c r="X1272" s="80"/>
      <c r="Y1272" s="80"/>
      <c r="Z1272" s="80"/>
    </row>
    <row r="1273" spans="11:26" s="1" customFormat="1" ht="15.95" customHeight="1">
      <c r="K1273" s="4"/>
      <c r="L1273" s="4"/>
      <c r="M1273" s="4"/>
      <c r="N1273" s="4"/>
      <c r="O1273" s="4"/>
      <c r="P1273" s="80"/>
      <c r="Q1273" s="80"/>
      <c r="R1273" s="80"/>
      <c r="S1273" s="80"/>
      <c r="T1273" s="80"/>
      <c r="U1273" s="80"/>
      <c r="V1273" s="80"/>
      <c r="W1273" s="80"/>
      <c r="X1273" s="80"/>
      <c r="Y1273" s="80"/>
      <c r="Z1273" s="80"/>
    </row>
    <row r="1274" spans="11:26" s="1" customFormat="1" ht="15.95" customHeight="1">
      <c r="K1274" s="4"/>
      <c r="L1274" s="4"/>
      <c r="M1274" s="4"/>
      <c r="N1274" s="4"/>
      <c r="O1274" s="4"/>
      <c r="P1274" s="80"/>
      <c r="Q1274" s="80"/>
      <c r="R1274" s="80"/>
      <c r="S1274" s="80"/>
      <c r="T1274" s="80"/>
      <c r="U1274" s="80"/>
      <c r="V1274" s="80"/>
      <c r="W1274" s="80"/>
      <c r="X1274" s="80"/>
      <c r="Y1274" s="80"/>
      <c r="Z1274" s="80"/>
    </row>
    <row r="1275" spans="11:26" s="1" customFormat="1" ht="15.95" customHeight="1">
      <c r="K1275" s="4"/>
      <c r="L1275" s="4"/>
      <c r="M1275" s="4"/>
      <c r="N1275" s="4"/>
      <c r="O1275" s="4"/>
      <c r="P1275" s="80"/>
      <c r="Q1275" s="80"/>
      <c r="R1275" s="80"/>
      <c r="S1275" s="80"/>
      <c r="T1275" s="80"/>
      <c r="U1275" s="80"/>
      <c r="V1275" s="80"/>
      <c r="W1275" s="80"/>
      <c r="X1275" s="80"/>
      <c r="Y1275" s="80"/>
      <c r="Z1275" s="80"/>
    </row>
    <row r="1276" spans="11:26" s="1" customFormat="1" ht="15.95" customHeight="1">
      <c r="K1276" s="4"/>
      <c r="L1276" s="4"/>
      <c r="M1276" s="4"/>
      <c r="N1276" s="4"/>
      <c r="O1276" s="4"/>
      <c r="P1276" s="80"/>
      <c r="Q1276" s="80"/>
      <c r="R1276" s="80"/>
      <c r="S1276" s="80"/>
      <c r="T1276" s="80"/>
      <c r="U1276" s="80"/>
      <c r="V1276" s="80"/>
      <c r="W1276" s="80"/>
      <c r="X1276" s="80"/>
      <c r="Y1276" s="80"/>
      <c r="Z1276" s="80"/>
    </row>
    <row r="1277" spans="11:26" s="1" customFormat="1" ht="15.95" customHeight="1">
      <c r="K1277" s="4"/>
      <c r="L1277" s="4"/>
      <c r="M1277" s="4"/>
      <c r="N1277" s="4"/>
      <c r="O1277" s="4"/>
      <c r="P1277" s="80"/>
      <c r="Q1277" s="80"/>
      <c r="R1277" s="80"/>
      <c r="S1277" s="80"/>
      <c r="T1277" s="80"/>
      <c r="U1277" s="80"/>
      <c r="V1277" s="80"/>
      <c r="W1277" s="80"/>
      <c r="X1277" s="80"/>
      <c r="Y1277" s="80"/>
      <c r="Z1277" s="80"/>
    </row>
    <row r="1278" spans="11:26" s="1" customFormat="1" ht="15.95" customHeight="1">
      <c r="K1278" s="4"/>
      <c r="L1278" s="4"/>
      <c r="M1278" s="4"/>
      <c r="N1278" s="4"/>
      <c r="O1278" s="4"/>
      <c r="P1278" s="80"/>
      <c r="Q1278" s="80"/>
      <c r="R1278" s="80"/>
      <c r="S1278" s="80"/>
      <c r="T1278" s="80"/>
      <c r="U1278" s="80"/>
      <c r="V1278" s="80"/>
      <c r="W1278" s="80"/>
      <c r="X1278" s="80"/>
      <c r="Y1278" s="80"/>
      <c r="Z1278" s="80"/>
    </row>
    <row r="1279" spans="11:26" s="1" customFormat="1" ht="15.95" customHeight="1">
      <c r="K1279" s="4"/>
      <c r="L1279" s="4"/>
      <c r="M1279" s="4"/>
      <c r="N1279" s="4"/>
      <c r="O1279" s="4"/>
      <c r="P1279" s="80"/>
      <c r="Q1279" s="80"/>
      <c r="R1279" s="80"/>
      <c r="S1279" s="80"/>
      <c r="T1279" s="80"/>
      <c r="U1279" s="80"/>
      <c r="V1279" s="80"/>
      <c r="W1279" s="80"/>
      <c r="X1279" s="80"/>
      <c r="Y1279" s="80"/>
      <c r="Z1279" s="80"/>
    </row>
    <row r="1280" spans="11:26" s="1" customFormat="1" ht="15.95" customHeight="1">
      <c r="K1280" s="4"/>
      <c r="L1280" s="4"/>
      <c r="M1280" s="4"/>
      <c r="N1280" s="4"/>
      <c r="O1280" s="4"/>
      <c r="P1280" s="80"/>
      <c r="Q1280" s="80"/>
      <c r="R1280" s="80"/>
      <c r="S1280" s="80"/>
      <c r="T1280" s="80"/>
      <c r="U1280" s="80"/>
      <c r="V1280" s="80"/>
      <c r="W1280" s="80"/>
      <c r="X1280" s="80"/>
      <c r="Y1280" s="80"/>
      <c r="Z1280" s="80"/>
    </row>
    <row r="1281" spans="11:26" s="1" customFormat="1" ht="15.95" customHeight="1">
      <c r="K1281" s="4"/>
      <c r="L1281" s="4"/>
      <c r="M1281" s="4"/>
      <c r="N1281" s="4"/>
      <c r="O1281" s="4"/>
      <c r="P1281" s="80"/>
      <c r="Q1281" s="80"/>
      <c r="R1281" s="80"/>
      <c r="S1281" s="80"/>
      <c r="T1281" s="80"/>
      <c r="U1281" s="80"/>
      <c r="V1281" s="80"/>
      <c r="W1281" s="80"/>
      <c r="X1281" s="80"/>
      <c r="Y1281" s="80"/>
      <c r="Z1281" s="80"/>
    </row>
    <row r="1282" spans="11:26" s="1" customFormat="1" ht="15.95" customHeight="1">
      <c r="K1282" s="4"/>
      <c r="L1282" s="4"/>
      <c r="M1282" s="4"/>
      <c r="N1282" s="4"/>
      <c r="O1282" s="4"/>
      <c r="P1282" s="80"/>
      <c r="Q1282" s="80"/>
      <c r="R1282" s="80"/>
      <c r="S1282" s="80"/>
      <c r="T1282" s="80"/>
      <c r="U1282" s="80"/>
      <c r="V1282" s="80"/>
      <c r="W1282" s="80"/>
      <c r="X1282" s="80"/>
      <c r="Y1282" s="80"/>
      <c r="Z1282" s="80"/>
    </row>
    <row r="1283" spans="11:26" s="1" customFormat="1" ht="15.95" customHeight="1">
      <c r="K1283" s="4"/>
      <c r="L1283" s="4"/>
      <c r="M1283" s="4"/>
      <c r="N1283" s="4"/>
      <c r="O1283" s="4"/>
      <c r="P1283" s="80"/>
      <c r="Q1283" s="80"/>
      <c r="R1283" s="80"/>
      <c r="S1283" s="80"/>
      <c r="T1283" s="80"/>
      <c r="U1283" s="80"/>
      <c r="V1283" s="80"/>
      <c r="W1283" s="80"/>
      <c r="X1283" s="80"/>
      <c r="Y1283" s="80"/>
      <c r="Z1283" s="80"/>
    </row>
    <row r="1284" spans="11:26" s="1" customFormat="1" ht="15.95" customHeight="1">
      <c r="K1284" s="4"/>
      <c r="L1284" s="4"/>
      <c r="M1284" s="4"/>
      <c r="N1284" s="4"/>
      <c r="O1284" s="4"/>
      <c r="P1284" s="80"/>
      <c r="Q1284" s="80"/>
      <c r="R1284" s="80"/>
      <c r="S1284" s="80"/>
      <c r="T1284" s="80"/>
      <c r="U1284" s="80"/>
      <c r="V1284" s="80"/>
      <c r="W1284" s="80"/>
      <c r="X1284" s="80"/>
      <c r="Y1284" s="80"/>
      <c r="Z1284" s="80"/>
    </row>
    <row r="1285" spans="11:26" s="1" customFormat="1" ht="15.95" customHeight="1">
      <c r="K1285" s="4"/>
      <c r="L1285" s="4"/>
      <c r="M1285" s="4"/>
      <c r="N1285" s="4"/>
      <c r="O1285" s="4"/>
      <c r="P1285" s="80"/>
      <c r="Q1285" s="80"/>
      <c r="R1285" s="80"/>
      <c r="S1285" s="80"/>
      <c r="T1285" s="80"/>
      <c r="U1285" s="80"/>
      <c r="V1285" s="80"/>
      <c r="W1285" s="80"/>
      <c r="X1285" s="80"/>
      <c r="Y1285" s="80"/>
      <c r="Z1285" s="80"/>
    </row>
    <row r="1286" spans="11:26" s="1" customFormat="1" ht="15.95" customHeight="1">
      <c r="K1286" s="4"/>
      <c r="L1286" s="4"/>
      <c r="M1286" s="4"/>
      <c r="N1286" s="4"/>
      <c r="O1286" s="4"/>
      <c r="P1286" s="80"/>
      <c r="Q1286" s="80"/>
      <c r="R1286" s="80"/>
      <c r="S1286" s="80"/>
      <c r="T1286" s="80"/>
      <c r="U1286" s="80"/>
      <c r="V1286" s="80"/>
      <c r="W1286" s="80"/>
      <c r="X1286" s="80"/>
      <c r="Y1286" s="80"/>
      <c r="Z1286" s="80"/>
    </row>
    <row r="1287" spans="11:26" s="1" customFormat="1" ht="15.95" customHeight="1">
      <c r="K1287" s="4"/>
      <c r="L1287" s="4"/>
      <c r="M1287" s="4"/>
      <c r="N1287" s="4"/>
      <c r="O1287" s="4"/>
      <c r="P1287" s="80"/>
      <c r="Q1287" s="80"/>
      <c r="R1287" s="80"/>
      <c r="S1287" s="80"/>
      <c r="T1287" s="80"/>
      <c r="U1287" s="80"/>
      <c r="V1287" s="80"/>
      <c r="W1287" s="80"/>
      <c r="X1287" s="80"/>
      <c r="Y1287" s="80"/>
      <c r="Z1287" s="80"/>
    </row>
    <row r="1288" spans="11:26" s="1" customFormat="1" ht="15.95" customHeight="1">
      <c r="K1288" s="4"/>
      <c r="L1288" s="4"/>
      <c r="M1288" s="4"/>
      <c r="N1288" s="4"/>
      <c r="O1288" s="4"/>
      <c r="P1288" s="80"/>
      <c r="Q1288" s="80"/>
      <c r="R1288" s="80"/>
      <c r="S1288" s="80"/>
      <c r="T1288" s="80"/>
      <c r="U1288" s="80"/>
      <c r="V1288" s="80"/>
      <c r="W1288" s="80"/>
      <c r="X1288" s="80"/>
      <c r="Y1288" s="80"/>
      <c r="Z1288" s="80"/>
    </row>
    <row r="1289" spans="11:26" s="1" customFormat="1" ht="15.95" customHeight="1">
      <c r="K1289" s="4"/>
      <c r="L1289" s="4"/>
      <c r="M1289" s="4"/>
      <c r="N1289" s="4"/>
      <c r="O1289" s="4"/>
      <c r="P1289" s="80"/>
      <c r="Q1289" s="80"/>
      <c r="R1289" s="80"/>
      <c r="S1289" s="80"/>
      <c r="T1289" s="80"/>
      <c r="U1289" s="80"/>
      <c r="V1289" s="80"/>
      <c r="W1289" s="80"/>
      <c r="X1289" s="80"/>
      <c r="Y1289" s="80"/>
      <c r="Z1289" s="80"/>
    </row>
    <row r="1290" spans="11:26" s="1" customFormat="1" ht="15.95" customHeight="1">
      <c r="K1290" s="4"/>
      <c r="L1290" s="4"/>
      <c r="M1290" s="4"/>
      <c r="N1290" s="4"/>
      <c r="O1290" s="4"/>
      <c r="P1290" s="80"/>
      <c r="Q1290" s="80"/>
      <c r="R1290" s="80"/>
      <c r="S1290" s="80"/>
      <c r="T1290" s="80"/>
      <c r="U1290" s="80"/>
      <c r="V1290" s="80"/>
      <c r="W1290" s="80"/>
      <c r="X1290" s="80"/>
      <c r="Y1290" s="80"/>
      <c r="Z1290" s="80"/>
    </row>
    <row r="1291" spans="11:26" s="1" customFormat="1" ht="15.95" customHeight="1">
      <c r="K1291" s="4"/>
      <c r="L1291" s="4"/>
      <c r="M1291" s="4"/>
      <c r="N1291" s="4"/>
      <c r="O1291" s="4"/>
      <c r="P1291" s="80"/>
      <c r="Q1291" s="80"/>
      <c r="R1291" s="80"/>
      <c r="S1291" s="80"/>
      <c r="T1291" s="80"/>
      <c r="U1291" s="80"/>
      <c r="V1291" s="80"/>
      <c r="W1291" s="80"/>
      <c r="X1291" s="80"/>
      <c r="Y1291" s="80"/>
      <c r="Z1291" s="80"/>
    </row>
    <row r="1292" spans="11:26" s="1" customFormat="1" ht="15.95" customHeight="1">
      <c r="K1292" s="4"/>
      <c r="L1292" s="4"/>
      <c r="M1292" s="4"/>
      <c r="N1292" s="4"/>
      <c r="O1292" s="4"/>
      <c r="P1292" s="80"/>
      <c r="Q1292" s="80"/>
      <c r="R1292" s="80"/>
      <c r="S1292" s="80"/>
      <c r="T1292" s="80"/>
      <c r="U1292" s="80"/>
      <c r="V1292" s="80"/>
      <c r="W1292" s="80"/>
      <c r="X1292" s="80"/>
      <c r="Y1292" s="80"/>
      <c r="Z1292" s="80"/>
    </row>
    <row r="1293" spans="11:26" s="1" customFormat="1" ht="15.95" customHeight="1">
      <c r="K1293" s="4"/>
      <c r="L1293" s="4"/>
      <c r="M1293" s="4"/>
      <c r="N1293" s="4"/>
      <c r="O1293" s="4"/>
      <c r="P1293" s="80"/>
      <c r="Q1293" s="80"/>
      <c r="R1293" s="80"/>
      <c r="S1293" s="80"/>
      <c r="T1293" s="80"/>
      <c r="U1293" s="80"/>
      <c r="V1293" s="80"/>
      <c r="W1293" s="80"/>
      <c r="X1293" s="80"/>
      <c r="Y1293" s="80"/>
      <c r="Z1293" s="80"/>
    </row>
    <row r="1294" spans="11:26" s="1" customFormat="1" ht="15.95" customHeight="1">
      <c r="K1294" s="4"/>
      <c r="L1294" s="4"/>
      <c r="M1294" s="4"/>
      <c r="N1294" s="4"/>
      <c r="O1294" s="4"/>
      <c r="P1294" s="80"/>
      <c r="Q1294" s="80"/>
      <c r="R1294" s="80"/>
      <c r="S1294" s="80"/>
      <c r="T1294" s="80"/>
      <c r="U1294" s="80"/>
      <c r="V1294" s="80"/>
      <c r="W1294" s="80"/>
      <c r="X1294" s="80"/>
      <c r="Y1294" s="80"/>
      <c r="Z1294" s="80"/>
    </row>
    <row r="1295" spans="11:26" s="1" customFormat="1" ht="15.95" customHeight="1">
      <c r="K1295" s="4"/>
      <c r="L1295" s="4"/>
      <c r="M1295" s="4"/>
      <c r="N1295" s="4"/>
      <c r="O1295" s="4"/>
      <c r="P1295" s="80"/>
      <c r="Q1295" s="80"/>
      <c r="R1295" s="80"/>
      <c r="S1295" s="80"/>
      <c r="T1295" s="80"/>
      <c r="U1295" s="80"/>
      <c r="V1295" s="80"/>
      <c r="W1295" s="80"/>
      <c r="X1295" s="80"/>
      <c r="Y1295" s="80"/>
      <c r="Z1295" s="80"/>
    </row>
    <row r="1296" spans="11:26" s="1" customFormat="1" ht="15.95" customHeight="1">
      <c r="K1296" s="4"/>
      <c r="L1296" s="4"/>
      <c r="M1296" s="4"/>
      <c r="N1296" s="4"/>
      <c r="O1296" s="4"/>
      <c r="P1296" s="80"/>
      <c r="Q1296" s="80"/>
      <c r="R1296" s="80"/>
      <c r="S1296" s="80"/>
      <c r="T1296" s="80"/>
      <c r="U1296" s="80"/>
      <c r="V1296" s="80"/>
      <c r="W1296" s="80"/>
      <c r="X1296" s="80"/>
      <c r="Y1296" s="80"/>
      <c r="Z1296" s="80"/>
    </row>
    <row r="1297" spans="11:26" s="1" customFormat="1" ht="15.95" customHeight="1">
      <c r="K1297" s="4"/>
      <c r="L1297" s="4"/>
      <c r="M1297" s="4"/>
      <c r="N1297" s="4"/>
      <c r="O1297" s="4"/>
      <c r="P1297" s="80"/>
      <c r="Q1297" s="80"/>
      <c r="R1297" s="80"/>
      <c r="S1297" s="80"/>
      <c r="T1297" s="80"/>
      <c r="U1297" s="80"/>
      <c r="V1297" s="80"/>
      <c r="W1297" s="80"/>
      <c r="X1297" s="80"/>
      <c r="Y1297" s="80"/>
      <c r="Z1297" s="80"/>
    </row>
    <row r="1298" spans="11:26" s="1" customFormat="1" ht="15.95" customHeight="1">
      <c r="K1298" s="4"/>
      <c r="L1298" s="4"/>
      <c r="M1298" s="4"/>
      <c r="N1298" s="4"/>
      <c r="O1298" s="4"/>
      <c r="P1298" s="80"/>
      <c r="Q1298" s="80"/>
      <c r="R1298" s="80"/>
      <c r="S1298" s="80"/>
      <c r="T1298" s="80"/>
      <c r="U1298" s="80"/>
      <c r="V1298" s="80"/>
      <c r="W1298" s="80"/>
      <c r="X1298" s="80"/>
      <c r="Y1298" s="80"/>
      <c r="Z1298" s="80"/>
    </row>
    <row r="1299" spans="11:26" s="1" customFormat="1" ht="15.95" customHeight="1">
      <c r="K1299" s="4"/>
      <c r="L1299" s="4"/>
      <c r="M1299" s="4"/>
      <c r="N1299" s="4"/>
      <c r="O1299" s="4"/>
      <c r="P1299" s="80"/>
      <c r="Q1299" s="80"/>
      <c r="R1299" s="80"/>
      <c r="S1299" s="80"/>
      <c r="T1299" s="80"/>
      <c r="U1299" s="80"/>
      <c r="V1299" s="80"/>
      <c r="W1299" s="80"/>
      <c r="X1299" s="80"/>
      <c r="Y1299" s="80"/>
      <c r="Z1299" s="80"/>
    </row>
    <row r="1300" spans="11:26" s="1" customFormat="1" ht="15.95" customHeight="1">
      <c r="K1300" s="4"/>
      <c r="L1300" s="4"/>
      <c r="M1300" s="4"/>
      <c r="N1300" s="4"/>
      <c r="O1300" s="4"/>
      <c r="P1300" s="80"/>
      <c r="Q1300" s="80"/>
      <c r="R1300" s="80"/>
      <c r="S1300" s="80"/>
      <c r="T1300" s="80"/>
      <c r="U1300" s="80"/>
      <c r="V1300" s="80"/>
      <c r="W1300" s="80"/>
      <c r="X1300" s="80"/>
      <c r="Y1300" s="80"/>
      <c r="Z1300" s="80"/>
    </row>
    <row r="1301" spans="11:26" s="1" customFormat="1" ht="15.95" customHeight="1">
      <c r="K1301" s="4"/>
      <c r="L1301" s="4"/>
      <c r="M1301" s="4"/>
      <c r="N1301" s="4"/>
      <c r="O1301" s="4"/>
      <c r="P1301" s="80"/>
      <c r="Q1301" s="80"/>
      <c r="R1301" s="80"/>
      <c r="S1301" s="80"/>
      <c r="T1301" s="80"/>
      <c r="U1301" s="80"/>
      <c r="V1301" s="80"/>
      <c r="W1301" s="80"/>
      <c r="X1301" s="80"/>
      <c r="Y1301" s="80"/>
      <c r="Z1301" s="80"/>
    </row>
    <row r="1302" spans="11:26" s="1" customFormat="1" ht="15.95" customHeight="1">
      <c r="K1302" s="4"/>
      <c r="L1302" s="4"/>
      <c r="M1302" s="4"/>
      <c r="N1302" s="4"/>
      <c r="O1302" s="4"/>
      <c r="P1302" s="80"/>
      <c r="Q1302" s="80"/>
      <c r="R1302" s="80"/>
      <c r="S1302" s="80"/>
      <c r="T1302" s="80"/>
      <c r="U1302" s="80"/>
      <c r="V1302" s="80"/>
      <c r="W1302" s="80"/>
      <c r="X1302" s="80"/>
      <c r="Y1302" s="80"/>
      <c r="Z1302" s="80"/>
    </row>
    <row r="1303" spans="11:26" s="1" customFormat="1" ht="15.95" customHeight="1">
      <c r="K1303" s="4"/>
      <c r="L1303" s="4"/>
      <c r="M1303" s="4"/>
      <c r="N1303" s="4"/>
      <c r="O1303" s="4"/>
      <c r="P1303" s="80"/>
      <c r="Q1303" s="80"/>
      <c r="R1303" s="80"/>
      <c r="S1303" s="80"/>
      <c r="T1303" s="80"/>
      <c r="U1303" s="80"/>
      <c r="V1303" s="80"/>
      <c r="W1303" s="80"/>
      <c r="X1303" s="80"/>
      <c r="Y1303" s="80"/>
      <c r="Z1303" s="80"/>
    </row>
    <row r="1304" spans="11:26" s="1" customFormat="1" ht="15.95" customHeight="1">
      <c r="K1304" s="4"/>
      <c r="L1304" s="4"/>
      <c r="M1304" s="4"/>
      <c r="N1304" s="4"/>
      <c r="O1304" s="4"/>
      <c r="P1304" s="80"/>
      <c r="Q1304" s="80"/>
      <c r="R1304" s="80"/>
      <c r="S1304" s="80"/>
      <c r="T1304" s="80"/>
      <c r="U1304" s="80"/>
      <c r="V1304" s="80"/>
      <c r="W1304" s="80"/>
      <c r="X1304" s="80"/>
      <c r="Y1304" s="80"/>
      <c r="Z1304" s="80"/>
    </row>
    <row r="1305" spans="11:26" s="1" customFormat="1" ht="15.95" customHeight="1">
      <c r="K1305" s="4"/>
      <c r="L1305" s="4"/>
      <c r="M1305" s="4"/>
      <c r="N1305" s="4"/>
      <c r="O1305" s="4"/>
      <c r="P1305" s="80"/>
      <c r="Q1305" s="80"/>
      <c r="R1305" s="80"/>
      <c r="S1305" s="80"/>
      <c r="T1305" s="80"/>
      <c r="U1305" s="80"/>
      <c r="V1305" s="80"/>
      <c r="W1305" s="80"/>
      <c r="X1305" s="80"/>
      <c r="Y1305" s="80"/>
      <c r="Z1305" s="80"/>
    </row>
    <row r="1306" spans="11:26" s="1" customFormat="1" ht="15.95" customHeight="1">
      <c r="K1306" s="4"/>
      <c r="L1306" s="4"/>
      <c r="M1306" s="4"/>
      <c r="N1306" s="4"/>
      <c r="O1306" s="4"/>
      <c r="P1306" s="80"/>
      <c r="Q1306" s="80"/>
      <c r="R1306" s="80"/>
      <c r="S1306" s="80"/>
      <c r="T1306" s="80"/>
      <c r="U1306" s="80"/>
      <c r="V1306" s="80"/>
      <c r="W1306" s="80"/>
      <c r="X1306" s="80"/>
      <c r="Y1306" s="80"/>
      <c r="Z1306" s="80"/>
    </row>
    <row r="1307" spans="11:26" s="1" customFormat="1" ht="15.95" customHeight="1">
      <c r="K1307" s="4"/>
      <c r="L1307" s="4"/>
      <c r="M1307" s="4"/>
      <c r="N1307" s="4"/>
      <c r="O1307" s="4"/>
      <c r="P1307" s="80"/>
      <c r="Q1307" s="80"/>
      <c r="R1307" s="80"/>
      <c r="S1307" s="80"/>
      <c r="T1307" s="80"/>
      <c r="U1307" s="80"/>
      <c r="V1307" s="80"/>
      <c r="W1307" s="80"/>
      <c r="X1307" s="80"/>
      <c r="Y1307" s="80"/>
      <c r="Z1307" s="80"/>
    </row>
    <row r="1308" spans="11:26" s="1" customFormat="1" ht="15.95" customHeight="1">
      <c r="K1308" s="4"/>
      <c r="L1308" s="4"/>
      <c r="M1308" s="4"/>
      <c r="N1308" s="4"/>
      <c r="O1308" s="4"/>
      <c r="P1308" s="80"/>
      <c r="Q1308" s="80"/>
      <c r="R1308" s="80"/>
      <c r="S1308" s="80"/>
      <c r="T1308" s="80"/>
      <c r="U1308" s="80"/>
      <c r="V1308" s="80"/>
      <c r="W1308" s="80"/>
      <c r="X1308" s="80"/>
      <c r="Y1308" s="80"/>
      <c r="Z1308" s="80"/>
    </row>
    <row r="1309" spans="11:26" s="1" customFormat="1" ht="15.95" customHeight="1">
      <c r="K1309" s="4"/>
      <c r="L1309" s="4"/>
      <c r="M1309" s="4"/>
      <c r="N1309" s="4"/>
      <c r="O1309" s="4"/>
      <c r="P1309" s="80"/>
      <c r="Q1309" s="80"/>
      <c r="R1309" s="80"/>
      <c r="S1309" s="80"/>
      <c r="T1309" s="80"/>
      <c r="U1309" s="80"/>
      <c r="V1309" s="80"/>
      <c r="W1309" s="80"/>
      <c r="X1309" s="80"/>
      <c r="Y1309" s="80"/>
      <c r="Z1309" s="80"/>
    </row>
    <row r="1310" spans="11:26" s="1" customFormat="1" ht="15.95" customHeight="1">
      <c r="K1310" s="4"/>
      <c r="L1310" s="4"/>
      <c r="M1310" s="4"/>
      <c r="N1310" s="4"/>
      <c r="O1310" s="4"/>
      <c r="P1310" s="80"/>
      <c r="Q1310" s="80"/>
      <c r="R1310" s="80"/>
      <c r="S1310" s="80"/>
      <c r="T1310" s="80"/>
      <c r="U1310" s="80"/>
      <c r="V1310" s="80"/>
      <c r="W1310" s="80"/>
      <c r="X1310" s="80"/>
      <c r="Y1310" s="80"/>
      <c r="Z1310" s="80"/>
    </row>
    <row r="1311" spans="11:26" s="1" customFormat="1" ht="15.95" customHeight="1">
      <c r="K1311" s="4"/>
      <c r="L1311" s="4"/>
      <c r="M1311" s="4"/>
      <c r="N1311" s="4"/>
      <c r="O1311" s="4"/>
      <c r="P1311" s="80"/>
      <c r="Q1311" s="80"/>
      <c r="R1311" s="80"/>
      <c r="S1311" s="80"/>
      <c r="T1311" s="80"/>
      <c r="U1311" s="80"/>
      <c r="V1311" s="80"/>
      <c r="W1311" s="80"/>
      <c r="X1311" s="80"/>
      <c r="Y1311" s="80"/>
      <c r="Z1311" s="80"/>
    </row>
    <row r="1312" spans="11:26" s="1" customFormat="1" ht="15.95" customHeight="1">
      <c r="K1312" s="4"/>
      <c r="L1312" s="4"/>
      <c r="M1312" s="4"/>
      <c r="N1312" s="4"/>
      <c r="O1312" s="4"/>
      <c r="P1312" s="80"/>
      <c r="Q1312" s="80"/>
      <c r="R1312" s="80"/>
      <c r="S1312" s="80"/>
      <c r="T1312" s="80"/>
      <c r="U1312" s="80"/>
      <c r="V1312" s="80"/>
      <c r="W1312" s="80"/>
      <c r="X1312" s="80"/>
      <c r="Y1312" s="80"/>
      <c r="Z1312" s="80"/>
    </row>
    <row r="1313" spans="11:26" s="1" customFormat="1" ht="15.95" customHeight="1">
      <c r="K1313" s="4"/>
      <c r="L1313" s="4"/>
      <c r="M1313" s="4"/>
      <c r="N1313" s="4"/>
      <c r="O1313" s="4"/>
      <c r="P1313" s="80"/>
      <c r="Q1313" s="80"/>
      <c r="R1313" s="80"/>
      <c r="S1313" s="80"/>
      <c r="T1313" s="80"/>
      <c r="U1313" s="80"/>
      <c r="V1313" s="80"/>
      <c r="W1313" s="80"/>
      <c r="X1313" s="80"/>
      <c r="Y1313" s="80"/>
      <c r="Z1313" s="80"/>
    </row>
    <row r="1314" spans="11:26" s="1" customFormat="1" ht="15.95" customHeight="1">
      <c r="K1314" s="4"/>
      <c r="L1314" s="4"/>
      <c r="M1314" s="4"/>
      <c r="N1314" s="4"/>
      <c r="O1314" s="4"/>
      <c r="P1314" s="80"/>
      <c r="Q1314" s="80"/>
      <c r="R1314" s="80"/>
      <c r="S1314" s="80"/>
      <c r="T1314" s="80"/>
      <c r="U1314" s="80"/>
      <c r="V1314" s="80"/>
      <c r="W1314" s="80"/>
      <c r="X1314" s="80"/>
      <c r="Y1314" s="80"/>
      <c r="Z1314" s="80"/>
    </row>
    <row r="1315" spans="11:26" s="1" customFormat="1" ht="15.95" customHeight="1">
      <c r="K1315" s="4"/>
      <c r="L1315" s="4"/>
      <c r="M1315" s="4"/>
      <c r="N1315" s="4"/>
      <c r="O1315" s="4"/>
      <c r="P1315" s="80"/>
      <c r="Q1315" s="80"/>
      <c r="R1315" s="80"/>
      <c r="S1315" s="80"/>
      <c r="T1315" s="80"/>
      <c r="U1315" s="80"/>
      <c r="V1315" s="80"/>
      <c r="W1315" s="80"/>
      <c r="X1315" s="80"/>
      <c r="Y1315" s="80"/>
      <c r="Z1315" s="80"/>
    </row>
    <row r="1316" spans="11:26" s="1" customFormat="1" ht="15.95" customHeight="1">
      <c r="K1316" s="4"/>
      <c r="L1316" s="4"/>
      <c r="M1316" s="4"/>
      <c r="N1316" s="4"/>
      <c r="O1316" s="4"/>
      <c r="P1316" s="80"/>
      <c r="Q1316" s="80"/>
      <c r="R1316" s="80"/>
      <c r="S1316" s="80"/>
      <c r="T1316" s="80"/>
      <c r="U1316" s="80"/>
      <c r="V1316" s="80"/>
      <c r="W1316" s="80"/>
      <c r="X1316" s="80"/>
      <c r="Y1316" s="80"/>
      <c r="Z1316" s="80"/>
    </row>
    <row r="1317" spans="11:26" s="1" customFormat="1" ht="15.95" customHeight="1">
      <c r="K1317" s="4"/>
      <c r="L1317" s="4"/>
      <c r="M1317" s="4"/>
      <c r="N1317" s="4"/>
      <c r="O1317" s="4"/>
      <c r="P1317" s="80"/>
      <c r="Q1317" s="80"/>
      <c r="R1317" s="80"/>
      <c r="S1317" s="80"/>
      <c r="T1317" s="80"/>
      <c r="U1317" s="80"/>
      <c r="V1317" s="80"/>
      <c r="W1317" s="80"/>
      <c r="X1317" s="80"/>
      <c r="Y1317" s="80"/>
      <c r="Z1317" s="80"/>
    </row>
    <row r="1318" spans="11:26" s="1" customFormat="1" ht="15.95" customHeight="1">
      <c r="K1318" s="4"/>
      <c r="L1318" s="4"/>
      <c r="M1318" s="4"/>
      <c r="N1318" s="4"/>
      <c r="O1318" s="4"/>
      <c r="P1318" s="80"/>
      <c r="Q1318" s="80"/>
      <c r="R1318" s="80"/>
      <c r="S1318" s="80"/>
      <c r="T1318" s="80"/>
      <c r="U1318" s="80"/>
      <c r="V1318" s="80"/>
      <c r="W1318" s="80"/>
      <c r="X1318" s="80"/>
      <c r="Y1318" s="80"/>
      <c r="Z1318" s="80"/>
    </row>
    <row r="1319" spans="11:26" s="1" customFormat="1" ht="15.95" customHeight="1">
      <c r="K1319" s="4"/>
      <c r="L1319" s="4"/>
      <c r="M1319" s="4"/>
      <c r="N1319" s="4"/>
      <c r="O1319" s="4"/>
      <c r="P1319" s="80"/>
      <c r="Q1319" s="80"/>
      <c r="R1319" s="80"/>
      <c r="S1319" s="80"/>
      <c r="T1319" s="80"/>
      <c r="U1319" s="80"/>
      <c r="V1319" s="80"/>
      <c r="W1319" s="80"/>
      <c r="X1319" s="80"/>
      <c r="Y1319" s="80"/>
      <c r="Z1319" s="80"/>
    </row>
    <row r="1320" spans="11:26" s="1" customFormat="1" ht="15.95" customHeight="1">
      <c r="K1320" s="4"/>
      <c r="L1320" s="4"/>
      <c r="M1320" s="4"/>
      <c r="N1320" s="4"/>
      <c r="O1320" s="4"/>
      <c r="P1320" s="80"/>
      <c r="Q1320" s="80"/>
      <c r="R1320" s="80"/>
      <c r="S1320" s="80"/>
      <c r="T1320" s="80"/>
      <c r="U1320" s="80"/>
      <c r="V1320" s="80"/>
      <c r="W1320" s="80"/>
      <c r="X1320" s="80"/>
      <c r="Y1320" s="80"/>
      <c r="Z1320" s="80"/>
    </row>
    <row r="1321" spans="11:26" s="1" customFormat="1" ht="15.95" customHeight="1">
      <c r="K1321" s="4"/>
      <c r="L1321" s="4"/>
      <c r="M1321" s="4"/>
      <c r="N1321" s="4"/>
      <c r="O1321" s="4"/>
      <c r="P1321" s="80"/>
      <c r="Q1321" s="80"/>
      <c r="R1321" s="80"/>
      <c r="S1321" s="80"/>
      <c r="T1321" s="80"/>
      <c r="U1321" s="80"/>
      <c r="V1321" s="80"/>
      <c r="W1321" s="80"/>
      <c r="X1321" s="80"/>
      <c r="Y1321" s="80"/>
      <c r="Z1321" s="80"/>
    </row>
    <row r="1322" spans="11:26" s="1" customFormat="1" ht="15.95" customHeight="1">
      <c r="K1322" s="4"/>
      <c r="L1322" s="4"/>
      <c r="M1322" s="4"/>
      <c r="N1322" s="4"/>
      <c r="O1322" s="4"/>
      <c r="P1322" s="80"/>
      <c r="Q1322" s="80"/>
      <c r="R1322" s="80"/>
      <c r="S1322" s="80"/>
      <c r="T1322" s="80"/>
      <c r="U1322" s="80"/>
      <c r="V1322" s="80"/>
      <c r="W1322" s="80"/>
      <c r="X1322" s="80"/>
      <c r="Y1322" s="80"/>
      <c r="Z1322" s="80"/>
    </row>
    <row r="1323" spans="11:26" s="1" customFormat="1" ht="15.95" customHeight="1">
      <c r="K1323" s="4"/>
      <c r="L1323" s="4"/>
      <c r="M1323" s="4"/>
      <c r="N1323" s="4"/>
      <c r="O1323" s="4"/>
      <c r="P1323" s="80"/>
      <c r="Q1323" s="80"/>
      <c r="R1323" s="80"/>
      <c r="S1323" s="80"/>
      <c r="T1323" s="80"/>
      <c r="U1323" s="80"/>
      <c r="V1323" s="80"/>
      <c r="W1323" s="80"/>
      <c r="X1323" s="80"/>
      <c r="Y1323" s="80"/>
      <c r="Z1323" s="80"/>
    </row>
    <row r="1324" spans="11:26" s="1" customFormat="1" ht="15.95" customHeight="1">
      <c r="K1324" s="4"/>
      <c r="L1324" s="4"/>
      <c r="M1324" s="4"/>
      <c r="N1324" s="4"/>
      <c r="O1324" s="4"/>
      <c r="P1324" s="80"/>
      <c r="Q1324" s="80"/>
      <c r="R1324" s="80"/>
      <c r="S1324" s="80"/>
      <c r="T1324" s="80"/>
      <c r="U1324" s="80"/>
      <c r="V1324" s="80"/>
      <c r="W1324" s="80"/>
      <c r="X1324" s="80"/>
      <c r="Y1324" s="80"/>
      <c r="Z1324" s="80"/>
    </row>
    <row r="1325" spans="11:26" s="1" customFormat="1" ht="15.95" customHeight="1">
      <c r="K1325" s="4"/>
      <c r="L1325" s="4"/>
      <c r="M1325" s="4"/>
      <c r="N1325" s="4"/>
      <c r="O1325" s="4"/>
      <c r="P1325" s="80"/>
      <c r="Q1325" s="80"/>
      <c r="R1325" s="80"/>
      <c r="S1325" s="80"/>
      <c r="T1325" s="80"/>
      <c r="U1325" s="80"/>
      <c r="V1325" s="80"/>
      <c r="W1325" s="80"/>
      <c r="X1325" s="80"/>
      <c r="Y1325" s="80"/>
      <c r="Z1325" s="80"/>
    </row>
    <row r="1326" spans="11:26" s="1" customFormat="1" ht="15.95" customHeight="1">
      <c r="K1326" s="4"/>
      <c r="L1326" s="4"/>
      <c r="M1326" s="4"/>
      <c r="N1326" s="4"/>
      <c r="O1326" s="4"/>
      <c r="P1326" s="80"/>
      <c r="Q1326" s="80"/>
      <c r="R1326" s="80"/>
      <c r="S1326" s="80"/>
      <c r="T1326" s="80"/>
      <c r="U1326" s="80"/>
      <c r="V1326" s="80"/>
      <c r="W1326" s="80"/>
      <c r="X1326" s="80"/>
      <c r="Y1326" s="80"/>
      <c r="Z1326" s="80"/>
    </row>
    <row r="1327" spans="11:26" s="1" customFormat="1" ht="15.95" customHeight="1">
      <c r="K1327" s="4"/>
      <c r="L1327" s="4"/>
      <c r="M1327" s="4"/>
      <c r="N1327" s="4"/>
      <c r="O1327" s="4"/>
      <c r="P1327" s="80"/>
      <c r="Q1327" s="80"/>
      <c r="R1327" s="80"/>
      <c r="S1327" s="80"/>
      <c r="T1327" s="80"/>
      <c r="U1327" s="80"/>
      <c r="V1327" s="80"/>
      <c r="W1327" s="80"/>
      <c r="X1327" s="80"/>
      <c r="Y1327" s="80"/>
      <c r="Z1327" s="80"/>
    </row>
    <row r="1328" spans="11:26" s="1" customFormat="1" ht="15.95" customHeight="1">
      <c r="K1328" s="4"/>
      <c r="L1328" s="4"/>
      <c r="M1328" s="4"/>
      <c r="N1328" s="4"/>
      <c r="O1328" s="4"/>
      <c r="P1328" s="80"/>
      <c r="Q1328" s="80"/>
      <c r="R1328" s="80"/>
      <c r="S1328" s="80"/>
      <c r="T1328" s="80"/>
      <c r="U1328" s="80"/>
      <c r="V1328" s="80"/>
      <c r="W1328" s="80"/>
      <c r="X1328" s="80"/>
      <c r="Y1328" s="80"/>
      <c r="Z1328" s="80"/>
    </row>
    <row r="1329" spans="11:26" s="1" customFormat="1" ht="15.95" customHeight="1">
      <c r="K1329" s="4"/>
      <c r="L1329" s="4"/>
      <c r="M1329" s="4"/>
      <c r="N1329" s="4"/>
      <c r="O1329" s="4"/>
      <c r="P1329" s="80"/>
      <c r="Q1329" s="80"/>
      <c r="R1329" s="80"/>
      <c r="S1329" s="80"/>
      <c r="T1329" s="80"/>
      <c r="U1329" s="80"/>
      <c r="V1329" s="80"/>
      <c r="W1329" s="80"/>
      <c r="X1329" s="80"/>
      <c r="Y1329" s="80"/>
      <c r="Z1329" s="80"/>
    </row>
    <row r="1330" spans="11:26" s="1" customFormat="1" ht="15.95" customHeight="1">
      <c r="K1330" s="4"/>
      <c r="L1330" s="4"/>
      <c r="M1330" s="4"/>
      <c r="N1330" s="4"/>
      <c r="O1330" s="4"/>
      <c r="P1330" s="80"/>
      <c r="Q1330" s="80"/>
      <c r="R1330" s="80"/>
      <c r="S1330" s="80"/>
      <c r="T1330" s="80"/>
      <c r="U1330" s="80"/>
      <c r="V1330" s="80"/>
      <c r="W1330" s="80"/>
      <c r="X1330" s="80"/>
      <c r="Y1330" s="80"/>
      <c r="Z1330" s="80"/>
    </row>
    <row r="1331" spans="11:26" s="1" customFormat="1" ht="15.95" customHeight="1">
      <c r="K1331" s="4"/>
      <c r="L1331" s="4"/>
      <c r="M1331" s="4"/>
      <c r="N1331" s="4"/>
      <c r="O1331" s="4"/>
      <c r="P1331" s="80"/>
      <c r="Q1331" s="80"/>
      <c r="R1331" s="80"/>
      <c r="S1331" s="80"/>
      <c r="T1331" s="80"/>
      <c r="U1331" s="80"/>
      <c r="V1331" s="80"/>
      <c r="W1331" s="80"/>
      <c r="X1331" s="80"/>
      <c r="Y1331" s="80"/>
      <c r="Z1331" s="80"/>
    </row>
    <row r="1332" spans="11:26" s="1" customFormat="1" ht="15.95" customHeight="1">
      <c r="K1332" s="4"/>
      <c r="L1332" s="4"/>
      <c r="M1332" s="4"/>
      <c r="N1332" s="4"/>
      <c r="O1332" s="4"/>
      <c r="P1332" s="80"/>
      <c r="Q1332" s="80"/>
      <c r="R1332" s="80"/>
      <c r="S1332" s="80"/>
      <c r="T1332" s="80"/>
      <c r="U1332" s="80"/>
      <c r="V1332" s="80"/>
      <c r="W1332" s="80"/>
      <c r="X1332" s="80"/>
      <c r="Y1332" s="80"/>
      <c r="Z1332" s="80"/>
    </row>
    <row r="1333" spans="11:26" s="1" customFormat="1" ht="15.95" customHeight="1">
      <c r="K1333" s="4"/>
      <c r="L1333" s="4"/>
      <c r="M1333" s="4"/>
      <c r="N1333" s="4"/>
      <c r="O1333" s="4"/>
      <c r="P1333" s="80"/>
      <c r="Q1333" s="80"/>
      <c r="R1333" s="80"/>
      <c r="S1333" s="80"/>
      <c r="T1333" s="80"/>
      <c r="U1333" s="80"/>
      <c r="V1333" s="80"/>
      <c r="W1333" s="80"/>
      <c r="X1333" s="80"/>
      <c r="Y1333" s="80"/>
      <c r="Z1333" s="80"/>
    </row>
    <row r="1334" spans="11:26" s="1" customFormat="1" ht="15.95" customHeight="1">
      <c r="K1334" s="4"/>
      <c r="L1334" s="4"/>
      <c r="M1334" s="4"/>
      <c r="N1334" s="4"/>
      <c r="O1334" s="4"/>
      <c r="P1334" s="80"/>
      <c r="Q1334" s="80"/>
      <c r="R1334" s="80"/>
      <c r="S1334" s="80"/>
      <c r="T1334" s="80"/>
      <c r="U1334" s="80"/>
      <c r="V1334" s="80"/>
      <c r="W1334" s="80"/>
      <c r="X1334" s="80"/>
      <c r="Y1334" s="80"/>
      <c r="Z1334" s="80"/>
    </row>
    <row r="1335" spans="11:26" s="1" customFormat="1" ht="15.95" customHeight="1">
      <c r="K1335" s="4"/>
      <c r="L1335" s="4"/>
      <c r="M1335" s="4"/>
      <c r="N1335" s="4"/>
      <c r="O1335" s="4"/>
      <c r="P1335" s="80"/>
      <c r="Q1335" s="80"/>
      <c r="R1335" s="80"/>
      <c r="S1335" s="80"/>
      <c r="T1335" s="80"/>
      <c r="U1335" s="80"/>
      <c r="V1335" s="80"/>
      <c r="W1335" s="80"/>
      <c r="X1335" s="80"/>
      <c r="Y1335" s="80"/>
      <c r="Z1335" s="80"/>
    </row>
    <row r="1336" spans="11:26" s="1" customFormat="1" ht="15.95" customHeight="1">
      <c r="K1336" s="4"/>
      <c r="L1336" s="4"/>
      <c r="M1336" s="4"/>
      <c r="N1336" s="4"/>
      <c r="O1336" s="4"/>
      <c r="P1336" s="80"/>
      <c r="Q1336" s="80"/>
      <c r="R1336" s="80"/>
      <c r="S1336" s="80"/>
      <c r="T1336" s="80"/>
      <c r="U1336" s="80"/>
      <c r="V1336" s="80"/>
      <c r="W1336" s="80"/>
      <c r="X1336" s="80"/>
      <c r="Y1336" s="80"/>
      <c r="Z1336" s="80"/>
    </row>
    <row r="1337" spans="11:26" s="1" customFormat="1" ht="15.95" customHeight="1">
      <c r="K1337" s="4"/>
      <c r="L1337" s="4"/>
      <c r="M1337" s="4"/>
      <c r="N1337" s="4"/>
      <c r="O1337" s="4"/>
      <c r="P1337" s="80"/>
      <c r="Q1337" s="80"/>
      <c r="R1337" s="80"/>
      <c r="S1337" s="80"/>
      <c r="T1337" s="80"/>
      <c r="U1337" s="80"/>
      <c r="V1337" s="80"/>
      <c r="W1337" s="80"/>
      <c r="X1337" s="80"/>
      <c r="Y1337" s="80"/>
      <c r="Z1337" s="80"/>
    </row>
    <row r="1338" spans="11:26" s="1" customFormat="1" ht="15.95" customHeight="1">
      <c r="K1338" s="4"/>
      <c r="L1338" s="4"/>
      <c r="M1338" s="4"/>
      <c r="N1338" s="4"/>
      <c r="O1338" s="4"/>
      <c r="P1338" s="80"/>
      <c r="Q1338" s="80"/>
      <c r="R1338" s="80"/>
      <c r="S1338" s="80"/>
      <c r="T1338" s="80"/>
      <c r="U1338" s="80"/>
      <c r="V1338" s="80"/>
      <c r="W1338" s="80"/>
      <c r="X1338" s="80"/>
      <c r="Y1338" s="80"/>
      <c r="Z1338" s="80"/>
    </row>
    <row r="1339" spans="11:26" s="1" customFormat="1" ht="15.95" customHeight="1">
      <c r="K1339" s="4"/>
      <c r="L1339" s="4"/>
      <c r="M1339" s="4"/>
      <c r="N1339" s="4"/>
      <c r="O1339" s="4"/>
      <c r="P1339" s="80"/>
      <c r="Q1339" s="80"/>
      <c r="R1339" s="80"/>
      <c r="S1339" s="80"/>
      <c r="T1339" s="80"/>
      <c r="U1339" s="80"/>
      <c r="V1339" s="80"/>
      <c r="W1339" s="80"/>
      <c r="X1339" s="80"/>
      <c r="Y1339" s="80"/>
      <c r="Z1339" s="80"/>
    </row>
    <row r="1340" spans="11:26" s="1" customFormat="1" ht="15.95" customHeight="1">
      <c r="K1340" s="4"/>
      <c r="L1340" s="4"/>
      <c r="M1340" s="4"/>
      <c r="N1340" s="4"/>
      <c r="O1340" s="4"/>
      <c r="P1340" s="80"/>
      <c r="Q1340" s="80"/>
      <c r="R1340" s="80"/>
      <c r="S1340" s="80"/>
      <c r="T1340" s="80"/>
      <c r="U1340" s="80"/>
      <c r="V1340" s="80"/>
      <c r="W1340" s="80"/>
      <c r="X1340" s="80"/>
      <c r="Y1340" s="80"/>
      <c r="Z1340" s="80"/>
    </row>
    <row r="1341" spans="11:26" s="1" customFormat="1" ht="15.95" customHeight="1">
      <c r="K1341" s="4"/>
      <c r="L1341" s="4"/>
      <c r="M1341" s="4"/>
      <c r="N1341" s="4"/>
      <c r="O1341" s="4"/>
      <c r="P1341" s="80"/>
      <c r="Q1341" s="80"/>
      <c r="R1341" s="80"/>
      <c r="S1341" s="80"/>
      <c r="T1341" s="80"/>
      <c r="U1341" s="80"/>
      <c r="V1341" s="80"/>
      <c r="W1341" s="80"/>
      <c r="X1341" s="80"/>
      <c r="Y1341" s="80"/>
      <c r="Z1341" s="80"/>
    </row>
    <row r="1342" spans="11:26" s="1" customFormat="1" ht="15.95" customHeight="1">
      <c r="K1342" s="4"/>
      <c r="L1342" s="4"/>
      <c r="M1342" s="4"/>
      <c r="N1342" s="4"/>
      <c r="O1342" s="4"/>
      <c r="P1342" s="80"/>
      <c r="Q1342" s="80"/>
      <c r="R1342" s="80"/>
      <c r="S1342" s="80"/>
      <c r="T1342" s="80"/>
      <c r="U1342" s="80"/>
      <c r="V1342" s="80"/>
      <c r="W1342" s="80"/>
      <c r="X1342" s="80"/>
      <c r="Y1342" s="80"/>
      <c r="Z1342" s="80"/>
    </row>
    <row r="1343" spans="11:26" s="1" customFormat="1" ht="15.95" customHeight="1">
      <c r="K1343" s="4"/>
      <c r="L1343" s="4"/>
      <c r="M1343" s="4"/>
      <c r="N1343" s="4"/>
      <c r="O1343" s="4"/>
      <c r="P1343" s="80"/>
      <c r="Q1343" s="80"/>
      <c r="R1343" s="80"/>
      <c r="S1343" s="80"/>
      <c r="T1343" s="80"/>
      <c r="U1343" s="80"/>
      <c r="V1343" s="80"/>
      <c r="W1343" s="80"/>
      <c r="X1343" s="80"/>
      <c r="Y1343" s="80"/>
      <c r="Z1343" s="80"/>
    </row>
    <row r="1344" spans="11:26" s="1" customFormat="1" ht="15.95" customHeight="1">
      <c r="K1344" s="4"/>
      <c r="L1344" s="4"/>
      <c r="M1344" s="4"/>
      <c r="N1344" s="4"/>
      <c r="O1344" s="4"/>
      <c r="P1344" s="80"/>
      <c r="Q1344" s="80"/>
      <c r="R1344" s="80"/>
      <c r="S1344" s="80"/>
      <c r="T1344" s="80"/>
      <c r="U1344" s="80"/>
      <c r="V1344" s="80"/>
      <c r="W1344" s="80"/>
      <c r="X1344" s="80"/>
      <c r="Y1344" s="80"/>
      <c r="Z1344" s="80"/>
    </row>
    <row r="1345" spans="11:26" s="1" customFormat="1" ht="15.95" customHeight="1">
      <c r="K1345" s="4"/>
      <c r="L1345" s="4"/>
      <c r="M1345" s="4"/>
      <c r="N1345" s="4"/>
      <c r="O1345" s="4"/>
      <c r="P1345" s="80"/>
      <c r="Q1345" s="80"/>
      <c r="R1345" s="80"/>
      <c r="S1345" s="80"/>
      <c r="T1345" s="80"/>
      <c r="U1345" s="80"/>
      <c r="V1345" s="80"/>
      <c r="W1345" s="80"/>
      <c r="X1345" s="80"/>
      <c r="Y1345" s="80"/>
      <c r="Z1345" s="80"/>
    </row>
    <row r="1346" spans="11:26" s="1" customFormat="1" ht="15.95" customHeight="1">
      <c r="K1346" s="4"/>
      <c r="L1346" s="4"/>
      <c r="M1346" s="4"/>
      <c r="N1346" s="4"/>
      <c r="O1346" s="4"/>
      <c r="P1346" s="80"/>
      <c r="Q1346" s="80"/>
      <c r="R1346" s="80"/>
      <c r="S1346" s="80"/>
      <c r="T1346" s="80"/>
      <c r="U1346" s="80"/>
      <c r="V1346" s="80"/>
      <c r="W1346" s="80"/>
      <c r="X1346" s="80"/>
      <c r="Y1346" s="80"/>
      <c r="Z1346" s="80"/>
    </row>
    <row r="1347" spans="11:26" s="1" customFormat="1" ht="15.95" customHeight="1">
      <c r="K1347" s="4"/>
      <c r="L1347" s="4"/>
      <c r="M1347" s="4"/>
      <c r="N1347" s="4"/>
      <c r="O1347" s="4"/>
      <c r="P1347" s="80"/>
      <c r="Q1347" s="80"/>
      <c r="R1347" s="80"/>
      <c r="S1347" s="80"/>
      <c r="T1347" s="80"/>
      <c r="U1347" s="80"/>
      <c r="V1347" s="80"/>
      <c r="W1347" s="80"/>
      <c r="X1347" s="80"/>
      <c r="Y1347" s="80"/>
      <c r="Z1347" s="80"/>
    </row>
    <row r="1348" spans="11:26" s="1" customFormat="1" ht="15.95" customHeight="1">
      <c r="K1348" s="4"/>
      <c r="L1348" s="4"/>
      <c r="M1348" s="4"/>
      <c r="N1348" s="4"/>
      <c r="O1348" s="4"/>
      <c r="P1348" s="80"/>
      <c r="Q1348" s="80"/>
      <c r="R1348" s="80"/>
      <c r="S1348" s="80"/>
      <c r="T1348" s="80"/>
      <c r="U1348" s="80"/>
      <c r="V1348" s="80"/>
      <c r="W1348" s="80"/>
      <c r="X1348" s="80"/>
      <c r="Y1348" s="80"/>
      <c r="Z1348" s="80"/>
    </row>
    <row r="1349" spans="11:26" s="1" customFormat="1" ht="15.95" customHeight="1">
      <c r="K1349" s="4"/>
      <c r="L1349" s="4"/>
      <c r="M1349" s="4"/>
      <c r="N1349" s="4"/>
      <c r="O1349" s="4"/>
      <c r="P1349" s="80"/>
      <c r="Q1349" s="80"/>
      <c r="R1349" s="80"/>
      <c r="S1349" s="80"/>
      <c r="T1349" s="80"/>
      <c r="U1349" s="80"/>
      <c r="V1349" s="80"/>
      <c r="W1349" s="80"/>
      <c r="X1349" s="80"/>
      <c r="Y1349" s="80"/>
      <c r="Z1349" s="80"/>
    </row>
    <row r="1350" spans="11:26" s="1" customFormat="1" ht="15.95" customHeight="1">
      <c r="K1350" s="4"/>
      <c r="L1350" s="4"/>
      <c r="M1350" s="4"/>
      <c r="N1350" s="4"/>
      <c r="O1350" s="4"/>
      <c r="P1350" s="80"/>
      <c r="Q1350" s="80"/>
      <c r="R1350" s="80"/>
      <c r="S1350" s="80"/>
      <c r="T1350" s="80"/>
      <c r="U1350" s="80"/>
      <c r="V1350" s="80"/>
      <c r="W1350" s="80"/>
      <c r="X1350" s="80"/>
      <c r="Y1350" s="80"/>
      <c r="Z1350" s="80"/>
    </row>
    <row r="1351" spans="11:26" s="1" customFormat="1" ht="15.95" customHeight="1">
      <c r="K1351" s="4"/>
      <c r="L1351" s="4"/>
      <c r="M1351" s="4"/>
      <c r="N1351" s="4"/>
      <c r="O1351" s="4"/>
      <c r="P1351" s="80"/>
      <c r="Q1351" s="80"/>
      <c r="R1351" s="80"/>
      <c r="S1351" s="80"/>
      <c r="T1351" s="80"/>
      <c r="U1351" s="80"/>
      <c r="V1351" s="80"/>
      <c r="W1351" s="80"/>
      <c r="X1351" s="80"/>
      <c r="Y1351" s="80"/>
      <c r="Z1351" s="80"/>
    </row>
    <row r="1352" spans="11:26" s="1" customFormat="1" ht="15.95" customHeight="1">
      <c r="K1352" s="4"/>
      <c r="L1352" s="4"/>
      <c r="M1352" s="4"/>
      <c r="N1352" s="4"/>
      <c r="O1352" s="4"/>
      <c r="P1352" s="80"/>
      <c r="Q1352" s="80"/>
      <c r="R1352" s="80"/>
      <c r="S1352" s="80"/>
      <c r="T1352" s="80"/>
      <c r="U1352" s="80"/>
      <c r="V1352" s="80"/>
      <c r="W1352" s="80"/>
      <c r="X1352" s="80"/>
      <c r="Y1352" s="80"/>
      <c r="Z1352" s="80"/>
    </row>
    <row r="1353" spans="11:26" s="1" customFormat="1" ht="15.95" customHeight="1">
      <c r="K1353" s="4"/>
      <c r="L1353" s="4"/>
      <c r="M1353" s="4"/>
      <c r="N1353" s="4"/>
      <c r="O1353" s="4"/>
      <c r="P1353" s="80"/>
      <c r="Q1353" s="80"/>
      <c r="R1353" s="80"/>
      <c r="S1353" s="80"/>
      <c r="T1353" s="80"/>
      <c r="U1353" s="80"/>
      <c r="V1353" s="80"/>
      <c r="W1353" s="80"/>
      <c r="X1353" s="80"/>
      <c r="Y1353" s="80"/>
      <c r="Z1353" s="80"/>
    </row>
    <row r="1354" spans="11:26" s="1" customFormat="1" ht="15.95" customHeight="1">
      <c r="K1354" s="4"/>
      <c r="L1354" s="4"/>
      <c r="M1354" s="4"/>
      <c r="N1354" s="4"/>
      <c r="O1354" s="4"/>
      <c r="P1354" s="80"/>
      <c r="Q1354" s="80"/>
      <c r="R1354" s="80"/>
      <c r="S1354" s="80"/>
      <c r="T1354" s="80"/>
      <c r="U1354" s="80"/>
      <c r="V1354" s="80"/>
      <c r="W1354" s="80"/>
      <c r="X1354" s="80"/>
      <c r="Y1354" s="80"/>
      <c r="Z1354" s="80"/>
    </row>
    <row r="1355" spans="11:26" s="1" customFormat="1" ht="15.95" customHeight="1">
      <c r="K1355" s="4"/>
      <c r="L1355" s="4"/>
      <c r="M1355" s="4"/>
      <c r="N1355" s="4"/>
      <c r="O1355" s="4"/>
      <c r="P1355" s="80"/>
      <c r="Q1355" s="80"/>
      <c r="R1355" s="80"/>
      <c r="S1355" s="80"/>
      <c r="T1355" s="80"/>
      <c r="U1355" s="80"/>
      <c r="V1355" s="80"/>
      <c r="W1355" s="80"/>
      <c r="X1355" s="80"/>
      <c r="Y1355" s="80"/>
      <c r="Z1355" s="80"/>
    </row>
    <row r="1356" spans="11:26" s="1" customFormat="1" ht="15.95" customHeight="1">
      <c r="K1356" s="4"/>
      <c r="L1356" s="4"/>
      <c r="M1356" s="4"/>
      <c r="N1356" s="4"/>
      <c r="O1356" s="4"/>
      <c r="P1356" s="80"/>
      <c r="Q1356" s="80"/>
      <c r="R1356" s="80"/>
      <c r="S1356" s="80"/>
      <c r="T1356" s="80"/>
      <c r="U1356" s="80"/>
      <c r="V1356" s="80"/>
      <c r="W1356" s="80"/>
      <c r="X1356" s="80"/>
      <c r="Y1356" s="80"/>
      <c r="Z1356" s="80"/>
    </row>
    <row r="1357" spans="11:26" s="1" customFormat="1" ht="15.95" customHeight="1">
      <c r="K1357" s="4"/>
      <c r="L1357" s="4"/>
      <c r="M1357" s="4"/>
      <c r="N1357" s="4"/>
      <c r="O1357" s="4"/>
      <c r="P1357" s="80"/>
      <c r="Q1357" s="80"/>
      <c r="R1357" s="80"/>
      <c r="S1357" s="80"/>
      <c r="T1357" s="80"/>
      <c r="U1357" s="80"/>
      <c r="V1357" s="80"/>
      <c r="W1357" s="80"/>
      <c r="X1357" s="80"/>
      <c r="Y1357" s="80"/>
      <c r="Z1357" s="80"/>
    </row>
    <row r="1358" spans="11:26" s="1" customFormat="1" ht="15.95" customHeight="1">
      <c r="K1358" s="4"/>
      <c r="L1358" s="4"/>
      <c r="M1358" s="4"/>
      <c r="N1358" s="4"/>
      <c r="O1358" s="4"/>
      <c r="P1358" s="80"/>
      <c r="Q1358" s="80"/>
      <c r="R1358" s="80"/>
      <c r="S1358" s="80"/>
      <c r="T1358" s="80"/>
      <c r="U1358" s="80"/>
      <c r="V1358" s="80"/>
      <c r="W1358" s="80"/>
      <c r="X1358" s="80"/>
      <c r="Y1358" s="80"/>
      <c r="Z1358" s="80"/>
    </row>
    <row r="1359" spans="11:26" s="1" customFormat="1" ht="15.95" customHeight="1">
      <c r="K1359" s="4"/>
      <c r="L1359" s="4"/>
      <c r="M1359" s="4"/>
      <c r="N1359" s="4"/>
      <c r="O1359" s="4"/>
      <c r="P1359" s="80"/>
      <c r="Q1359" s="80"/>
      <c r="R1359" s="80"/>
      <c r="S1359" s="80"/>
      <c r="T1359" s="80"/>
      <c r="U1359" s="80"/>
      <c r="V1359" s="80"/>
      <c r="W1359" s="80"/>
      <c r="X1359" s="80"/>
      <c r="Y1359" s="80"/>
      <c r="Z1359" s="80"/>
    </row>
    <row r="1360" spans="11:26" s="1" customFormat="1" ht="15.95" customHeight="1">
      <c r="K1360" s="4"/>
      <c r="L1360" s="4"/>
      <c r="M1360" s="4"/>
      <c r="N1360" s="4"/>
      <c r="O1360" s="4"/>
      <c r="P1360" s="80"/>
      <c r="Q1360" s="80"/>
      <c r="R1360" s="80"/>
      <c r="S1360" s="80"/>
      <c r="T1360" s="80"/>
      <c r="U1360" s="80"/>
      <c r="V1360" s="80"/>
      <c r="W1360" s="80"/>
      <c r="X1360" s="80"/>
      <c r="Y1360" s="80"/>
      <c r="Z1360" s="80"/>
    </row>
    <row r="1361" spans="11:26" s="1" customFormat="1" ht="15.95" customHeight="1">
      <c r="K1361" s="4"/>
      <c r="L1361" s="4"/>
      <c r="M1361" s="4"/>
      <c r="N1361" s="4"/>
      <c r="O1361" s="4"/>
      <c r="P1361" s="80"/>
      <c r="Q1361" s="80"/>
      <c r="R1361" s="80"/>
      <c r="S1361" s="80"/>
      <c r="T1361" s="80"/>
      <c r="U1361" s="80"/>
      <c r="V1361" s="80"/>
      <c r="W1361" s="80"/>
      <c r="X1361" s="80"/>
      <c r="Y1361" s="80"/>
      <c r="Z1361" s="80"/>
    </row>
    <row r="1362" spans="11:26" s="1" customFormat="1" ht="15.95" customHeight="1">
      <c r="K1362" s="4"/>
      <c r="L1362" s="4"/>
      <c r="M1362" s="4"/>
      <c r="N1362" s="4"/>
      <c r="O1362" s="4"/>
      <c r="P1362" s="80"/>
      <c r="Q1362" s="80"/>
      <c r="R1362" s="80"/>
      <c r="S1362" s="80"/>
      <c r="T1362" s="80"/>
      <c r="U1362" s="80"/>
      <c r="V1362" s="80"/>
      <c r="W1362" s="80"/>
      <c r="X1362" s="80"/>
      <c r="Y1362" s="80"/>
      <c r="Z1362" s="80"/>
    </row>
    <row r="1363" spans="11:26" s="1" customFormat="1" ht="15.95" customHeight="1">
      <c r="K1363" s="4"/>
      <c r="L1363" s="4"/>
      <c r="M1363" s="4"/>
      <c r="N1363" s="4"/>
      <c r="O1363" s="4"/>
      <c r="P1363" s="80"/>
      <c r="Q1363" s="80"/>
      <c r="R1363" s="80"/>
      <c r="S1363" s="80"/>
      <c r="T1363" s="80"/>
      <c r="U1363" s="80"/>
      <c r="V1363" s="80"/>
      <c r="W1363" s="80"/>
      <c r="X1363" s="80"/>
      <c r="Y1363" s="80"/>
      <c r="Z1363" s="80"/>
    </row>
    <row r="1364" spans="11:26" s="1" customFormat="1" ht="15.95" customHeight="1">
      <c r="K1364" s="4"/>
      <c r="L1364" s="4"/>
      <c r="M1364" s="4"/>
      <c r="N1364" s="4"/>
      <c r="O1364" s="4"/>
      <c r="P1364" s="80"/>
      <c r="Q1364" s="80"/>
      <c r="R1364" s="80"/>
      <c r="S1364" s="80"/>
      <c r="T1364" s="80"/>
      <c r="U1364" s="80"/>
      <c r="V1364" s="80"/>
      <c r="W1364" s="80"/>
      <c r="X1364" s="80"/>
      <c r="Y1364" s="80"/>
      <c r="Z1364" s="80"/>
    </row>
    <row r="1365" spans="11:26" s="1" customFormat="1" ht="15.95" customHeight="1">
      <c r="K1365" s="4"/>
      <c r="L1365" s="4"/>
      <c r="M1365" s="4"/>
      <c r="N1365" s="4"/>
      <c r="O1365" s="4"/>
      <c r="P1365" s="80"/>
      <c r="Q1365" s="80"/>
      <c r="R1365" s="80"/>
      <c r="S1365" s="80"/>
      <c r="T1365" s="80"/>
      <c r="U1365" s="80"/>
      <c r="V1365" s="80"/>
      <c r="W1365" s="80"/>
      <c r="X1365" s="80"/>
      <c r="Y1365" s="80"/>
      <c r="Z1365" s="80"/>
    </row>
    <row r="1366" spans="11:26" s="1" customFormat="1" ht="15.95" customHeight="1">
      <c r="K1366" s="4"/>
      <c r="L1366" s="4"/>
      <c r="M1366" s="4"/>
      <c r="N1366" s="4"/>
      <c r="O1366" s="4"/>
      <c r="P1366" s="80"/>
      <c r="Q1366" s="80"/>
      <c r="R1366" s="80"/>
      <c r="S1366" s="80"/>
      <c r="T1366" s="80"/>
      <c r="U1366" s="80"/>
      <c r="V1366" s="80"/>
      <c r="W1366" s="80"/>
      <c r="X1366" s="80"/>
      <c r="Y1366" s="80"/>
      <c r="Z1366" s="80"/>
    </row>
    <row r="1367" spans="11:26" s="1" customFormat="1" ht="15.95" customHeight="1">
      <c r="K1367" s="4"/>
      <c r="L1367" s="4"/>
      <c r="M1367" s="4"/>
      <c r="N1367" s="4"/>
      <c r="O1367" s="4"/>
      <c r="P1367" s="80"/>
      <c r="Q1367" s="80"/>
      <c r="R1367" s="80"/>
      <c r="S1367" s="80"/>
      <c r="T1367" s="80"/>
      <c r="U1367" s="80"/>
      <c r="V1367" s="80"/>
      <c r="W1367" s="80"/>
      <c r="X1367" s="80"/>
      <c r="Y1367" s="80"/>
      <c r="Z1367" s="80"/>
    </row>
    <row r="1368" spans="11:26" s="1" customFormat="1" ht="15.95" customHeight="1">
      <c r="K1368" s="4"/>
      <c r="L1368" s="4"/>
      <c r="M1368" s="4"/>
      <c r="N1368" s="4"/>
      <c r="O1368" s="4"/>
      <c r="P1368" s="80"/>
      <c r="Q1368" s="80"/>
      <c r="R1368" s="80"/>
      <c r="S1368" s="80"/>
      <c r="T1368" s="80"/>
      <c r="U1368" s="80"/>
      <c r="V1368" s="80"/>
      <c r="W1368" s="80"/>
      <c r="X1368" s="80"/>
      <c r="Y1368" s="80"/>
      <c r="Z1368" s="80"/>
    </row>
    <row r="1369" spans="11:26" s="1" customFormat="1" ht="15.95" customHeight="1">
      <c r="K1369" s="4"/>
      <c r="L1369" s="4"/>
      <c r="M1369" s="4"/>
      <c r="N1369" s="4"/>
      <c r="O1369" s="4"/>
      <c r="P1369" s="80"/>
      <c r="Q1369" s="80"/>
      <c r="R1369" s="80"/>
      <c r="S1369" s="80"/>
      <c r="T1369" s="80"/>
      <c r="U1369" s="80"/>
      <c r="V1369" s="80"/>
      <c r="W1369" s="80"/>
      <c r="X1369" s="80"/>
      <c r="Y1369" s="80"/>
      <c r="Z1369" s="80"/>
    </row>
    <row r="1370" spans="11:26" s="1" customFormat="1" ht="15.95" customHeight="1">
      <c r="K1370" s="4"/>
      <c r="L1370" s="4"/>
      <c r="M1370" s="4"/>
      <c r="N1370" s="4"/>
      <c r="O1370" s="4"/>
      <c r="P1370" s="80"/>
      <c r="Q1370" s="80"/>
      <c r="R1370" s="80"/>
      <c r="S1370" s="80"/>
      <c r="T1370" s="80"/>
      <c r="U1370" s="80"/>
      <c r="V1370" s="80"/>
      <c r="W1370" s="80"/>
      <c r="X1370" s="80"/>
      <c r="Y1370" s="80"/>
      <c r="Z1370" s="80"/>
    </row>
    <row r="1371" spans="11:26" s="1" customFormat="1" ht="15.95" customHeight="1">
      <c r="K1371" s="4"/>
      <c r="L1371" s="4"/>
      <c r="M1371" s="4"/>
      <c r="N1371" s="4"/>
      <c r="O1371" s="4"/>
      <c r="P1371" s="80"/>
      <c r="Q1371" s="80"/>
      <c r="R1371" s="80"/>
      <c r="S1371" s="80"/>
      <c r="T1371" s="80"/>
      <c r="U1371" s="80"/>
      <c r="V1371" s="80"/>
      <c r="W1371" s="80"/>
      <c r="X1371" s="80"/>
      <c r="Y1371" s="80"/>
      <c r="Z1371" s="80"/>
    </row>
    <row r="1372" spans="11:26" s="1" customFormat="1" ht="15.95" customHeight="1">
      <c r="K1372" s="4"/>
      <c r="L1372" s="4"/>
      <c r="M1372" s="4"/>
      <c r="N1372" s="4"/>
      <c r="O1372" s="4"/>
      <c r="P1372" s="80"/>
      <c r="Q1372" s="80"/>
      <c r="R1372" s="80"/>
      <c r="S1372" s="80"/>
      <c r="T1372" s="80"/>
      <c r="U1372" s="80"/>
      <c r="V1372" s="80"/>
      <c r="W1372" s="80"/>
      <c r="X1372" s="80"/>
      <c r="Y1372" s="80"/>
      <c r="Z1372" s="80"/>
    </row>
    <row r="1373" spans="11:26" s="1" customFormat="1" ht="15.95" customHeight="1">
      <c r="K1373" s="4"/>
      <c r="L1373" s="4"/>
      <c r="M1373" s="4"/>
      <c r="N1373" s="4"/>
      <c r="O1373" s="4"/>
      <c r="P1373" s="80"/>
      <c r="Q1373" s="80"/>
      <c r="R1373" s="80"/>
      <c r="S1373" s="80"/>
      <c r="T1373" s="80"/>
      <c r="U1373" s="80"/>
      <c r="V1373" s="80"/>
      <c r="W1373" s="80"/>
      <c r="X1373" s="80"/>
      <c r="Y1373" s="80"/>
      <c r="Z1373" s="80"/>
    </row>
    <row r="1374" spans="11:26" s="1" customFormat="1" ht="15.95" customHeight="1">
      <c r="K1374" s="4"/>
      <c r="L1374" s="4"/>
      <c r="M1374" s="4"/>
      <c r="N1374" s="4"/>
      <c r="O1374" s="4"/>
      <c r="P1374" s="80"/>
      <c r="Q1374" s="80"/>
      <c r="R1374" s="80"/>
      <c r="S1374" s="80"/>
      <c r="T1374" s="80"/>
      <c r="U1374" s="80"/>
      <c r="V1374" s="80"/>
      <c r="W1374" s="80"/>
      <c r="X1374" s="80"/>
      <c r="Y1374" s="80"/>
      <c r="Z1374" s="80"/>
    </row>
    <row r="1375" spans="11:26" s="1" customFormat="1" ht="15.95" customHeight="1">
      <c r="K1375" s="4"/>
      <c r="L1375" s="4"/>
      <c r="M1375" s="4"/>
      <c r="N1375" s="4"/>
      <c r="O1375" s="4"/>
      <c r="P1375" s="80"/>
      <c r="Q1375" s="80"/>
      <c r="R1375" s="80"/>
      <c r="S1375" s="80"/>
      <c r="T1375" s="80"/>
      <c r="U1375" s="80"/>
      <c r="V1375" s="80"/>
      <c r="W1375" s="80"/>
      <c r="X1375" s="80"/>
      <c r="Y1375" s="80"/>
      <c r="Z1375" s="80"/>
    </row>
    <row r="1376" spans="11:26" s="1" customFormat="1" ht="15.95" customHeight="1">
      <c r="K1376" s="4"/>
      <c r="L1376" s="4"/>
      <c r="M1376" s="4"/>
      <c r="N1376" s="4"/>
      <c r="O1376" s="4"/>
      <c r="P1376" s="80"/>
      <c r="Q1376" s="80"/>
      <c r="R1376" s="80"/>
      <c r="S1376" s="80"/>
      <c r="T1376" s="80"/>
      <c r="U1376" s="80"/>
      <c r="V1376" s="80"/>
      <c r="W1376" s="80"/>
      <c r="X1376" s="80"/>
      <c r="Y1376" s="80"/>
      <c r="Z1376" s="80"/>
    </row>
    <row r="1377" spans="11:26" s="1" customFormat="1" ht="15.95" customHeight="1">
      <c r="K1377" s="4"/>
      <c r="L1377" s="4"/>
      <c r="M1377" s="4"/>
      <c r="N1377" s="4"/>
      <c r="O1377" s="4"/>
      <c r="P1377" s="80"/>
      <c r="Q1377" s="80"/>
      <c r="R1377" s="80"/>
      <c r="S1377" s="80"/>
      <c r="T1377" s="80"/>
      <c r="U1377" s="80"/>
      <c r="V1377" s="80"/>
      <c r="W1377" s="80"/>
      <c r="X1377" s="80"/>
      <c r="Y1377" s="80"/>
      <c r="Z1377" s="80"/>
    </row>
    <row r="1378" spans="11:26" s="1" customFormat="1" ht="15.95" customHeight="1">
      <c r="K1378" s="4"/>
      <c r="L1378" s="4"/>
      <c r="M1378" s="4"/>
      <c r="N1378" s="4"/>
      <c r="O1378" s="4"/>
      <c r="P1378" s="80"/>
      <c r="Q1378" s="80"/>
      <c r="R1378" s="80"/>
      <c r="S1378" s="80"/>
      <c r="T1378" s="80"/>
      <c r="U1378" s="80"/>
      <c r="V1378" s="80"/>
      <c r="W1378" s="80"/>
      <c r="X1378" s="80"/>
      <c r="Y1378" s="80"/>
      <c r="Z1378" s="80"/>
    </row>
    <row r="1379" spans="11:26" s="1" customFormat="1" ht="15.95" customHeight="1">
      <c r="K1379" s="4"/>
      <c r="L1379" s="4"/>
      <c r="M1379" s="4"/>
      <c r="N1379" s="4"/>
      <c r="O1379" s="4"/>
      <c r="P1379" s="80"/>
      <c r="Q1379" s="80"/>
      <c r="R1379" s="80"/>
      <c r="S1379" s="80"/>
      <c r="T1379" s="80"/>
      <c r="U1379" s="80"/>
      <c r="V1379" s="80"/>
      <c r="W1379" s="80"/>
      <c r="X1379" s="80"/>
      <c r="Y1379" s="80"/>
      <c r="Z1379" s="80"/>
    </row>
    <row r="1380" spans="11:26" s="1" customFormat="1" ht="15.95" customHeight="1">
      <c r="K1380" s="4"/>
      <c r="L1380" s="4"/>
      <c r="M1380" s="4"/>
      <c r="N1380" s="4"/>
      <c r="O1380" s="4"/>
      <c r="P1380" s="80"/>
      <c r="Q1380" s="80"/>
      <c r="R1380" s="80"/>
      <c r="S1380" s="80"/>
      <c r="T1380" s="80"/>
      <c r="U1380" s="80"/>
      <c r="V1380" s="80"/>
      <c r="W1380" s="80"/>
      <c r="X1380" s="80"/>
      <c r="Y1380" s="80"/>
      <c r="Z1380" s="80"/>
    </row>
    <row r="1381" spans="11:26" s="1" customFormat="1" ht="15.95" customHeight="1">
      <c r="K1381" s="4"/>
      <c r="L1381" s="4"/>
      <c r="M1381" s="4"/>
      <c r="N1381" s="4"/>
      <c r="O1381" s="4"/>
      <c r="P1381" s="80"/>
      <c r="Q1381" s="80"/>
      <c r="R1381" s="80"/>
      <c r="S1381" s="80"/>
      <c r="T1381" s="80"/>
      <c r="U1381" s="80"/>
      <c r="V1381" s="80"/>
      <c r="W1381" s="80"/>
      <c r="X1381" s="80"/>
      <c r="Y1381" s="80"/>
      <c r="Z1381" s="80"/>
    </row>
    <row r="1382" spans="11:26" s="1" customFormat="1" ht="15.95" customHeight="1">
      <c r="K1382" s="4"/>
      <c r="L1382" s="4"/>
      <c r="M1382" s="4"/>
      <c r="N1382" s="4"/>
      <c r="O1382" s="4"/>
      <c r="P1382" s="80"/>
      <c r="Q1382" s="80"/>
      <c r="R1382" s="80"/>
      <c r="S1382" s="80"/>
      <c r="T1382" s="80"/>
      <c r="U1382" s="80"/>
      <c r="V1382" s="80"/>
      <c r="W1382" s="80"/>
      <c r="X1382" s="80"/>
      <c r="Y1382" s="80"/>
      <c r="Z1382" s="80"/>
    </row>
    <row r="1383" spans="11:26" s="1" customFormat="1" ht="15.95" customHeight="1">
      <c r="K1383" s="4"/>
      <c r="L1383" s="4"/>
      <c r="M1383" s="4"/>
      <c r="N1383" s="4"/>
      <c r="O1383" s="4"/>
      <c r="P1383" s="80"/>
      <c r="Q1383" s="80"/>
      <c r="R1383" s="80"/>
      <c r="S1383" s="80"/>
      <c r="T1383" s="80"/>
      <c r="U1383" s="80"/>
      <c r="V1383" s="80"/>
      <c r="W1383" s="80"/>
      <c r="X1383" s="80"/>
      <c r="Y1383" s="80"/>
      <c r="Z1383" s="80"/>
    </row>
    <row r="1384" spans="11:26" s="1" customFormat="1" ht="15.95" customHeight="1">
      <c r="K1384" s="4"/>
      <c r="L1384" s="4"/>
      <c r="M1384" s="4"/>
      <c r="N1384" s="4"/>
      <c r="O1384" s="4"/>
      <c r="P1384" s="80"/>
      <c r="Q1384" s="80"/>
      <c r="R1384" s="80"/>
      <c r="S1384" s="80"/>
      <c r="T1384" s="80"/>
      <c r="U1384" s="80"/>
      <c r="V1384" s="80"/>
      <c r="W1384" s="80"/>
      <c r="X1384" s="80"/>
      <c r="Y1384" s="80"/>
      <c r="Z1384" s="80"/>
    </row>
    <row r="1385" spans="11:26" s="1" customFormat="1" ht="15.95" customHeight="1">
      <c r="K1385" s="4"/>
      <c r="L1385" s="4"/>
      <c r="M1385" s="4"/>
      <c r="N1385" s="4"/>
      <c r="O1385" s="4"/>
      <c r="P1385" s="80"/>
      <c r="Q1385" s="80"/>
      <c r="R1385" s="80"/>
      <c r="S1385" s="80"/>
      <c r="T1385" s="80"/>
      <c r="U1385" s="80"/>
      <c r="V1385" s="80"/>
      <c r="W1385" s="80"/>
      <c r="X1385" s="80"/>
      <c r="Y1385" s="80"/>
      <c r="Z1385" s="80"/>
    </row>
    <row r="1386" spans="11:26" s="1" customFormat="1" ht="15.95" customHeight="1">
      <c r="K1386" s="4"/>
      <c r="L1386" s="4"/>
      <c r="M1386" s="4"/>
      <c r="N1386" s="4"/>
      <c r="O1386" s="4"/>
      <c r="P1386" s="80"/>
      <c r="Q1386" s="80"/>
      <c r="R1386" s="80"/>
      <c r="S1386" s="80"/>
      <c r="T1386" s="80"/>
      <c r="U1386" s="80"/>
      <c r="V1386" s="80"/>
      <c r="W1386" s="80"/>
      <c r="X1386" s="80"/>
      <c r="Y1386" s="80"/>
      <c r="Z1386" s="80"/>
    </row>
    <row r="1387" spans="11:26" s="1" customFormat="1" ht="15.95" customHeight="1">
      <c r="K1387" s="4"/>
      <c r="L1387" s="4"/>
      <c r="M1387" s="4"/>
      <c r="N1387" s="4"/>
      <c r="O1387" s="4"/>
      <c r="P1387" s="80"/>
      <c r="Q1387" s="80"/>
      <c r="R1387" s="80"/>
      <c r="S1387" s="80"/>
      <c r="T1387" s="80"/>
      <c r="U1387" s="80"/>
      <c r="V1387" s="80"/>
      <c r="W1387" s="80"/>
      <c r="X1387" s="80"/>
      <c r="Y1387" s="80"/>
      <c r="Z1387" s="80"/>
    </row>
    <row r="1388" spans="11:26" s="1" customFormat="1" ht="15.95" customHeight="1">
      <c r="K1388" s="4"/>
      <c r="L1388" s="4"/>
      <c r="M1388" s="4"/>
      <c r="N1388" s="4"/>
      <c r="O1388" s="4"/>
      <c r="P1388" s="80"/>
      <c r="Q1388" s="80"/>
      <c r="R1388" s="80"/>
      <c r="S1388" s="80"/>
      <c r="T1388" s="80"/>
      <c r="U1388" s="80"/>
      <c r="V1388" s="80"/>
      <c r="W1388" s="80"/>
      <c r="X1388" s="80"/>
      <c r="Y1388" s="80"/>
      <c r="Z1388" s="80"/>
    </row>
    <row r="1389" spans="11:26" s="1" customFormat="1" ht="15.95" customHeight="1">
      <c r="K1389" s="4"/>
      <c r="L1389" s="4"/>
      <c r="M1389" s="4"/>
      <c r="N1389" s="4"/>
      <c r="O1389" s="4"/>
      <c r="P1389" s="80"/>
      <c r="Q1389" s="80"/>
      <c r="R1389" s="80"/>
      <c r="S1389" s="80"/>
      <c r="T1389" s="80"/>
      <c r="U1389" s="80"/>
      <c r="V1389" s="80"/>
      <c r="W1389" s="80"/>
      <c r="X1389" s="80"/>
      <c r="Y1389" s="80"/>
      <c r="Z1389" s="80"/>
    </row>
    <row r="1390" spans="11:26" s="1" customFormat="1" ht="15.95" customHeight="1">
      <c r="K1390" s="4"/>
      <c r="L1390" s="4"/>
      <c r="M1390" s="4"/>
      <c r="N1390" s="4"/>
      <c r="O1390" s="4"/>
      <c r="P1390" s="80"/>
      <c r="Q1390" s="80"/>
      <c r="R1390" s="80"/>
      <c r="S1390" s="80"/>
      <c r="T1390" s="80"/>
      <c r="U1390" s="80"/>
      <c r="V1390" s="80"/>
      <c r="W1390" s="80"/>
      <c r="X1390" s="80"/>
      <c r="Y1390" s="80"/>
      <c r="Z1390" s="80"/>
    </row>
    <row r="1391" spans="11:26" s="1" customFormat="1" ht="15.95" customHeight="1">
      <c r="K1391" s="4"/>
      <c r="L1391" s="4"/>
      <c r="M1391" s="4"/>
      <c r="N1391" s="4"/>
      <c r="O1391" s="4"/>
      <c r="P1391" s="80"/>
      <c r="Q1391" s="80"/>
      <c r="R1391" s="80"/>
      <c r="S1391" s="80"/>
      <c r="T1391" s="80"/>
      <c r="U1391" s="80"/>
      <c r="V1391" s="80"/>
      <c r="W1391" s="80"/>
      <c r="X1391" s="80"/>
      <c r="Y1391" s="80"/>
      <c r="Z1391" s="80"/>
    </row>
    <row r="1392" spans="11:26" s="1" customFormat="1" ht="15.95" customHeight="1">
      <c r="K1392" s="4"/>
      <c r="L1392" s="4"/>
      <c r="M1392" s="4"/>
      <c r="N1392" s="4"/>
      <c r="O1392" s="4"/>
      <c r="P1392" s="80"/>
      <c r="Q1392" s="80"/>
      <c r="R1392" s="80"/>
      <c r="S1392" s="80"/>
      <c r="T1392" s="80"/>
      <c r="U1392" s="80"/>
      <c r="V1392" s="80"/>
      <c r="W1392" s="80"/>
      <c r="X1392" s="80"/>
      <c r="Y1392" s="80"/>
      <c r="Z1392" s="80"/>
    </row>
    <row r="1393" spans="11:26" s="1" customFormat="1" ht="15.95" customHeight="1">
      <c r="K1393" s="4"/>
      <c r="L1393" s="4"/>
      <c r="M1393" s="4"/>
      <c r="N1393" s="4"/>
      <c r="O1393" s="4"/>
      <c r="P1393" s="80"/>
      <c r="Q1393" s="80"/>
      <c r="R1393" s="80"/>
      <c r="S1393" s="80"/>
      <c r="T1393" s="80"/>
      <c r="U1393" s="80"/>
      <c r="V1393" s="80"/>
      <c r="W1393" s="80"/>
      <c r="X1393" s="80"/>
      <c r="Y1393" s="80"/>
      <c r="Z1393" s="80"/>
    </row>
    <row r="1394" spans="11:26" s="1" customFormat="1" ht="15.95" customHeight="1">
      <c r="K1394" s="4"/>
      <c r="L1394" s="4"/>
      <c r="M1394" s="4"/>
      <c r="N1394" s="4"/>
      <c r="O1394" s="4"/>
      <c r="P1394" s="80"/>
      <c r="Q1394" s="80"/>
      <c r="R1394" s="80"/>
      <c r="S1394" s="80"/>
      <c r="T1394" s="80"/>
      <c r="U1394" s="80"/>
      <c r="V1394" s="80"/>
      <c r="W1394" s="80"/>
      <c r="X1394" s="80"/>
      <c r="Y1394" s="80"/>
      <c r="Z1394" s="80"/>
    </row>
    <row r="1395" spans="11:26" s="1" customFormat="1" ht="15.95" customHeight="1">
      <c r="K1395" s="4"/>
      <c r="L1395" s="4"/>
      <c r="M1395" s="4"/>
      <c r="N1395" s="4"/>
      <c r="O1395" s="4"/>
      <c r="P1395" s="80"/>
      <c r="Q1395" s="80"/>
      <c r="R1395" s="80"/>
      <c r="S1395" s="80"/>
      <c r="T1395" s="80"/>
      <c r="U1395" s="80"/>
      <c r="V1395" s="80"/>
      <c r="W1395" s="80"/>
      <c r="X1395" s="80"/>
      <c r="Y1395" s="80"/>
      <c r="Z1395" s="80"/>
    </row>
    <row r="1396" spans="11:26" s="1" customFormat="1" ht="15.95" customHeight="1">
      <c r="K1396" s="4"/>
      <c r="L1396" s="4"/>
      <c r="M1396" s="4"/>
      <c r="N1396" s="4"/>
      <c r="O1396" s="4"/>
      <c r="P1396" s="80"/>
      <c r="Q1396" s="80"/>
      <c r="R1396" s="80"/>
      <c r="S1396" s="80"/>
      <c r="T1396" s="80"/>
      <c r="U1396" s="80"/>
      <c r="V1396" s="80"/>
      <c r="W1396" s="80"/>
      <c r="X1396" s="80"/>
      <c r="Y1396" s="80"/>
      <c r="Z1396" s="80"/>
    </row>
    <row r="1397" spans="11:26" s="1" customFormat="1" ht="15.95" customHeight="1">
      <c r="K1397" s="4"/>
      <c r="L1397" s="4"/>
      <c r="M1397" s="4"/>
      <c r="N1397" s="4"/>
      <c r="O1397" s="4"/>
      <c r="P1397" s="80"/>
      <c r="Q1397" s="80"/>
      <c r="R1397" s="80"/>
      <c r="S1397" s="80"/>
      <c r="T1397" s="80"/>
      <c r="U1397" s="80"/>
      <c r="V1397" s="80"/>
      <c r="W1397" s="80"/>
      <c r="X1397" s="80"/>
      <c r="Y1397" s="80"/>
      <c r="Z1397" s="80"/>
    </row>
    <row r="1398" spans="11:26" s="1" customFormat="1" ht="15.95" customHeight="1">
      <c r="K1398" s="4"/>
      <c r="L1398" s="4"/>
      <c r="M1398" s="4"/>
      <c r="N1398" s="4"/>
      <c r="O1398" s="4"/>
      <c r="P1398" s="80"/>
      <c r="Q1398" s="80"/>
      <c r="R1398" s="80"/>
      <c r="S1398" s="80"/>
      <c r="T1398" s="80"/>
      <c r="U1398" s="80"/>
      <c r="V1398" s="80"/>
      <c r="W1398" s="80"/>
      <c r="X1398" s="80"/>
      <c r="Y1398" s="80"/>
      <c r="Z1398" s="80"/>
    </row>
    <row r="1399" spans="11:26" s="1" customFormat="1" ht="15.95" customHeight="1">
      <c r="K1399" s="4"/>
      <c r="L1399" s="4"/>
      <c r="M1399" s="4"/>
      <c r="N1399" s="4"/>
      <c r="O1399" s="4"/>
      <c r="P1399" s="80"/>
      <c r="Q1399" s="80"/>
      <c r="R1399" s="80"/>
      <c r="S1399" s="80"/>
      <c r="T1399" s="80"/>
      <c r="U1399" s="80"/>
      <c r="V1399" s="80"/>
      <c r="W1399" s="80"/>
      <c r="X1399" s="80"/>
      <c r="Y1399" s="80"/>
      <c r="Z1399" s="80"/>
    </row>
    <row r="1400" spans="11:26" s="1" customFormat="1" ht="15.95" customHeight="1">
      <c r="K1400" s="4"/>
      <c r="L1400" s="4"/>
      <c r="M1400" s="4"/>
      <c r="N1400" s="4"/>
      <c r="O1400" s="4"/>
      <c r="P1400" s="80"/>
      <c r="Q1400" s="80"/>
      <c r="R1400" s="80"/>
      <c r="S1400" s="80"/>
      <c r="T1400" s="80"/>
      <c r="U1400" s="80"/>
      <c r="V1400" s="80"/>
      <c r="W1400" s="80"/>
      <c r="X1400" s="80"/>
      <c r="Y1400" s="80"/>
      <c r="Z1400" s="80"/>
    </row>
  </sheetData>
  <mergeCells count="11">
    <mergeCell ref="L6:M6"/>
    <mergeCell ref="X229:Z229"/>
    <mergeCell ref="B4:F4"/>
    <mergeCell ref="H4:I4"/>
    <mergeCell ref="K4:O4"/>
    <mergeCell ref="Q4:Z4"/>
    <mergeCell ref="B5:F5"/>
    <mergeCell ref="H5:I5"/>
    <mergeCell ref="K5:O5"/>
    <mergeCell ref="Q5:V5"/>
    <mergeCell ref="X5:Z5"/>
  </mergeCells>
  <conditionalFormatting sqref="H5 H7">
    <cfRule type="cellIs" dxfId="39" priority="12" operator="equal">
      <formula>1</formula>
    </cfRule>
  </conditionalFormatting>
  <conditionalFormatting sqref="I8:I174">
    <cfRule type="expression" dxfId="38" priority="4">
      <formula>H8="Velg tiltak"</formula>
    </cfRule>
    <cfRule type="expression" dxfId="37" priority="5">
      <formula>H8="Gjenvunnet"</formula>
    </cfRule>
    <cfRule type="expression" dxfId="36" priority="6">
      <formula>H8="Nytt"</formula>
    </cfRule>
    <cfRule type="expression" dxfId="35" priority="7">
      <formula>H8="Overskudd"</formula>
    </cfRule>
    <cfRule type="expression" dxfId="34" priority="8">
      <formula>H8="Bevart"</formula>
    </cfRule>
    <cfRule type="expression" dxfId="33" priority="9">
      <formula>H8="Ombruk"</formula>
    </cfRule>
  </conditionalFormatting>
  <conditionalFormatting sqref="K5">
    <cfRule type="cellIs" dxfId="32" priority="10" operator="equal">
      <formula>1</formula>
    </cfRule>
  </conditionalFormatting>
  <conditionalFormatting sqref="K8:K174">
    <cfRule type="expression" dxfId="31" priority="1">
      <formula>#REF!="Avfall"</formula>
    </cfRule>
    <cfRule type="expression" dxfId="30" priority="2">
      <formula>#REF!="Ikke avfall"</formula>
    </cfRule>
    <cfRule type="expression" dxfId="29" priority="3">
      <formula>#REF!="Velg tiltak"</formula>
    </cfRule>
  </conditionalFormatting>
  <conditionalFormatting sqref="Q5:S5">
    <cfRule type="cellIs" dxfId="28" priority="11" operator="equal">
      <formula>1</formula>
    </cfRule>
  </conditionalFormatting>
  <pageMargins left="0.7" right="0.7" top="0.75" bottom="0.75" header="0.3" footer="0.3"/>
  <pageSetup paperSize="9" orientation="landscape" horizontalDpi="4294967293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50EBA16D-0649-EC40-B516-4FC7664E35BF}">
          <x14:formula1>
            <xm:f>Lister!$I$20:$I$34</xm:f>
          </x14:formula1>
          <xm:sqref>B8:B174</xm:sqref>
        </x14:dataValidation>
        <x14:dataValidation type="list" allowBlank="1" showInputMessage="1" showErrorMessage="1" xr:uid="{28B3DE21-6901-9943-855C-3A191A01ED51}">
          <x14:formula1>
            <xm:f>Lister!$K$7:$K$41</xm:f>
          </x14:formula1>
          <xm:sqref>E8:E174</xm:sqref>
        </x14:dataValidation>
        <x14:dataValidation type="list" allowBlank="1" showInputMessage="1" showErrorMessage="1" xr:uid="{9B59CB9D-0C08-9849-8AEA-D11EFF41EE55}">
          <x14:formula1>
            <xm:f>Lister!$D$36:$D$41</xm:f>
          </x14:formula1>
          <xm:sqref>B1:B3 B175:B1048576 B5</xm:sqref>
        </x14:dataValidation>
        <x14:dataValidation type="list" allowBlank="1" showInputMessage="1" showErrorMessage="1" xr:uid="{42007AB7-2EC9-8043-941F-F1E01441880A}">
          <x14:formula1>
            <xm:f>Lister!$G$7:$G$48</xm:f>
          </x14:formula1>
          <xm:sqref>C1:C3 C5 C7:C1048576</xm:sqref>
        </x14:dataValidation>
        <x14:dataValidation type="list" allowBlank="1" showInputMessage="1" showErrorMessage="1" xr:uid="{2BD0989D-F941-8F49-ADA7-E9730269237F}">
          <x14:formula1>
            <xm:f>Lister!$D$12:$D$14</xm:f>
          </x14:formula1>
          <xm:sqref>K8:K174</xm:sqref>
        </x14:dataValidation>
        <x14:dataValidation type="list" allowBlank="1" showInputMessage="1" showErrorMessage="1" xr:uid="{047E97A7-E82D-FB41-A225-BB59D92484E0}">
          <x14:formula1>
            <xm:f>Lister!$B$7:$B$12</xm:f>
          </x14:formula1>
          <xm:sqref>H8:H174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o xmlns="6425d6e2-2d12-4dbe-9b0d-2abb69d74db6" xsi:nil="true"/>
    <lcf76f155ced4ddcb4097134ff3c332f xmlns="6425d6e2-2d12-4dbe-9b0d-2abb69d74db6">
      <Terms xmlns="http://schemas.microsoft.com/office/infopath/2007/PartnerControls"/>
    </lcf76f155ced4ddcb4097134ff3c332f>
    <TaxCatchAll xmlns="737cb0d7-2b67-4950-802b-d125605fc250" xsi:nil="true"/>
    <SharedWithUsers xmlns="737cb0d7-2b67-4950-802b-d125605fc250">
      <UserInfo>
        <DisplayName>Reidun Aasen  Vadseth</DisplayName>
        <AccountId>453</AccountId>
        <AccountType/>
      </UserInfo>
      <UserInfo>
        <DisplayName>Pia Bodahl</DisplayName>
        <AccountId>24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6EC8561B693247A205301C4AA5CDE3" ma:contentTypeVersion="20" ma:contentTypeDescription="Opprett et nytt dokument." ma:contentTypeScope="" ma:versionID="cc97914516130ec0a322e5ca809d1ccf">
  <xsd:schema xmlns:xsd="http://www.w3.org/2001/XMLSchema" xmlns:xs="http://www.w3.org/2001/XMLSchema" xmlns:p="http://schemas.microsoft.com/office/2006/metadata/properties" xmlns:ns2="737cb0d7-2b67-4950-802b-d125605fc250" xmlns:ns3="6425d6e2-2d12-4dbe-9b0d-2abb69d74db6" targetNamespace="http://schemas.microsoft.com/office/2006/metadata/properties" ma:root="true" ma:fieldsID="a1513d4d9ae45d96fd3ef49415c17fa5" ns2:_="" ns3:_="">
    <xsd:import namespace="737cb0d7-2b67-4950-802b-d125605fc250"/>
    <xsd:import namespace="6425d6e2-2d12-4dbe-9b0d-2abb69d74db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ServiceLocation" minOccurs="0"/>
                <xsd:element ref="ns3:Dato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7cb0d7-2b67-4950-802b-d125605fc2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6898210-b397-4e92-9435-2f30e2d0131f}" ma:internalName="TaxCatchAll" ma:showField="CatchAllData" ma:web="737cb0d7-2b67-4950-802b-d125605fc2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25d6e2-2d12-4dbe-9b0d-2abb69d74d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o" ma:index="20" nillable="true" ma:displayName="Dato" ma:format="DateOnly" ma:internalName="Dato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57bf6439-6bc2-4a06-bccd-8ca5585f28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16BD41-4FF7-48DE-9538-1F15D78217A7}"/>
</file>

<file path=customXml/itemProps2.xml><?xml version="1.0" encoding="utf-8"?>
<ds:datastoreItem xmlns:ds="http://schemas.openxmlformats.org/officeDocument/2006/customXml" ds:itemID="{0882D33A-D8CD-44F8-817B-55872D6BBE71}"/>
</file>

<file path=customXml/itemProps3.xml><?xml version="1.0" encoding="utf-8"?>
<ds:datastoreItem xmlns:ds="http://schemas.openxmlformats.org/officeDocument/2006/customXml" ds:itemID="{B5D00091-7A05-46DA-99FC-8F834EDE09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Shafiq Mansori</dc:creator>
  <cp:keywords/>
  <dc:description/>
  <cp:lastModifiedBy/>
  <cp:revision/>
  <dcterms:created xsi:type="dcterms:W3CDTF">2023-02-09T10:28:14Z</dcterms:created>
  <dcterms:modified xsi:type="dcterms:W3CDTF">2025-10-28T13:23:38Z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0x010100596EC8561B693247A205301C4AA5CDE3</vt:lpwstr>
  </property>
  <property fmtid="{D5CDD505-2E9C-101B-9397-08002B2CF9AE}" pid="3" name="MediaServiceImageTags">
    <vt:lpwstr/>
  </property>
</Properties>
</file>